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showInkAnnotation="0"/>
  <mc:AlternateContent xmlns:mc="http://schemas.openxmlformats.org/markup-compatibility/2006">
    <mc:Choice Requires="x15">
      <x15ac:absPath xmlns:x15ac="http://schemas.microsoft.com/office/spreadsheetml/2010/11/ac" url="D:\صندوق تصمیم ساز\صورت مالی تصمیم ساز\"/>
    </mc:Choice>
  </mc:AlternateContent>
  <xr:revisionPtr revIDLastSave="0" documentId="13_ncr:1_{4D63888E-742E-423F-89CA-DDB408DB0309}" xr6:coauthVersionLast="47" xr6:coauthVersionMax="47" xr10:uidLastSave="{00000000-0000-0000-0000-000000000000}"/>
  <bookViews>
    <workbookView xWindow="-108" yWindow="-108" windowWidth="23256" windowHeight="12576" tabRatio="786" activeTab="1" xr2:uid="{00000000-000D-0000-FFFF-FFFF00000000}"/>
  </bookViews>
  <sheets>
    <sheet name="1" sheetId="2" r:id="rId1"/>
    <sheet name="صورت خالص دارایی ها" sheetId="3" r:id="rId2"/>
    <sheet name="صورت سود(زیان)" sheetId="4" r:id="rId3"/>
    <sheet name="اطلاعات صندوق و ارکان صندوق" sheetId="61" r:id="rId4"/>
    <sheet name="اهم رویه ها1" sheetId="62" r:id="rId5"/>
    <sheet name="اهم رویه ها2" sheetId="63" r:id="rId6"/>
    <sheet name="اهم رویه ها 3" sheetId="64" r:id="rId7"/>
    <sheet name="5.6.7" sheetId="73" r:id="rId8"/>
    <sheet name="5" sheetId="10" state="hidden" r:id="rId9"/>
    <sheet name="8.9.10.11.12" sheetId="34" r:id="rId10"/>
    <sheet name="13.13-1.14.14-2" sheetId="16" r:id="rId11"/>
    <sheet name="7.7-1" sheetId="11" state="hidden" r:id="rId12"/>
    <sheet name="7-2.7-3.7-4" sheetId="14" state="hidden" r:id="rId13"/>
    <sheet name="15.15-2" sheetId="22" r:id="rId14"/>
    <sheet name="16.17.18.19 (2)" sheetId="78" r:id="rId15"/>
    <sheet name="16.17.18.19" sheetId="56" r:id="rId16"/>
    <sheet name="20.21.22" sheetId="53" state="hidden" r:id="rId17"/>
    <sheet name="20.21.22.23" sheetId="65" r:id="rId18"/>
    <sheet name="24.25.26" sheetId="66" r:id="rId19"/>
    <sheet name="دارایی" sheetId="67" r:id="rId20"/>
    <sheet name="عملکرد" sheetId="68" r:id="rId21"/>
    <sheet name="کفایت تشخیص " sheetId="75" r:id="rId22"/>
    <sheet name="کفایت تخصیص" sheetId="76" r:id="rId23"/>
    <sheet name="کفایت نهایی" sheetId="72" r:id="rId24"/>
    <sheet name="کفایت تخصیص (2)" sheetId="77" r:id="rId25"/>
  </sheets>
  <definedNames>
    <definedName name="_xlnm._FilterDatabase" localSheetId="15" hidden="1">'16.17.18.19'!$A$13:$R$13</definedName>
    <definedName name="_xlnm._FilterDatabase" localSheetId="14" hidden="1">'16.17.18.19 (2)'!$A$7:$D$7</definedName>
    <definedName name="_xlnm._FilterDatabase" localSheetId="8" hidden="1">'5'!$B$9:$O$9</definedName>
    <definedName name="_xlnm._FilterDatabase" localSheetId="12" hidden="1">'7-2.7-3.7-4'!$A$8:$Q$12</definedName>
    <definedName name="_xlnm.Print_Area" localSheetId="0">'1'!$A$1:$H$27</definedName>
    <definedName name="_xlnm.Print_Area" localSheetId="10">'13.13-1.14.14-2'!$A$1:$N$43</definedName>
    <definedName name="_xlnm.Print_Area" localSheetId="13">'15.15-2'!$A$1:$K$29</definedName>
    <definedName name="_xlnm.Print_Area" localSheetId="15">'16.17.18.19'!$A$1:$U$51</definedName>
    <definedName name="_xlnm.Print_Area" localSheetId="14">'16.17.18.19 (2)'!$A$1:$S$16</definedName>
    <definedName name="_xlnm.Print_Area" localSheetId="16">'20.21.22'!$A$1:$K$33</definedName>
    <definedName name="_xlnm.Print_Area" localSheetId="17">'20.21.22.23'!$A$1:$Q$37</definedName>
    <definedName name="_xlnm.Print_Area" localSheetId="18">'24.25.26'!$A$1:$R$37</definedName>
    <definedName name="_xlnm.Print_Area" localSheetId="8">'5'!$A$1:$P$33</definedName>
    <definedName name="_xlnm.Print_Area" localSheetId="7">'5.6.7'!$A$1:$Q$40</definedName>
    <definedName name="_xlnm.Print_Area" localSheetId="11">'7.7-1'!$A$1:$Q$47</definedName>
    <definedName name="_xlnm.Print_Area" localSheetId="12">'7-2.7-3.7-4'!$A$1:$P$27</definedName>
    <definedName name="_xlnm.Print_Area" localSheetId="9">'8.9.10.11.12'!$A$1:$O$51</definedName>
    <definedName name="_xlnm.Print_Area" localSheetId="3">'اطلاعات صندوق و ارکان صندوق'!$A$1:$J$26</definedName>
    <definedName name="_xlnm.Print_Area" localSheetId="6">'اهم رویه ها 3'!$A$1:$K$26</definedName>
    <definedName name="_xlnm.Print_Area" localSheetId="4">'اهم رویه ها1'!$A$1:$K$25</definedName>
    <definedName name="_xlnm.Print_Area" localSheetId="5">'اهم رویه ها2'!$A$1:$K$23</definedName>
    <definedName name="_xlnm.Print_Area" localSheetId="19">دارایی!$A$1:$Q$27</definedName>
    <definedName name="_xlnm.Print_Area" localSheetId="1">'صورت خالص دارایی ها'!$A$1:$H$25</definedName>
    <definedName name="_xlnm.Print_Area" localSheetId="2">'صورت سود(زیان)'!$A$1:$O$43</definedName>
    <definedName name="_xlnm.Print_Area" localSheetId="20">عملکرد!$A$1:$Q$40</definedName>
    <definedName name="_xlnm.Print_Area" localSheetId="22">'کفایت تخصیص'!$A$1:$H$61</definedName>
    <definedName name="_xlnm.Print_Area" localSheetId="24">'کفایت تخصیص (2)'!$A$1:$L$40</definedName>
    <definedName name="_xlnm.Print_Area" localSheetId="21">'کفایت تشخیص '!$A$1:$G$198</definedName>
    <definedName name="_xlnm.Print_Area" localSheetId="23">'کفایت نهایی'!$A$2:$D$12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0" i="3" l="1"/>
  <c r="K21" i="3"/>
  <c r="Q29" i="68"/>
  <c r="O29" i="68"/>
  <c r="E50" i="75"/>
  <c r="E30" i="75"/>
  <c r="E7" i="75"/>
  <c r="O14" i="68"/>
  <c r="O12" i="68"/>
  <c r="O11" i="68"/>
  <c r="P11" i="68"/>
  <c r="Q20" i="68"/>
  <c r="Q19" i="68"/>
  <c r="Q18" i="68"/>
  <c r="J21" i="3"/>
  <c r="F21" i="3"/>
  <c r="O13" i="67"/>
  <c r="O23" i="67"/>
  <c r="O22" i="67"/>
  <c r="O21" i="67"/>
  <c r="O18" i="67"/>
  <c r="O17" i="67"/>
  <c r="O16" i="67"/>
  <c r="O15" i="67"/>
  <c r="O14" i="67"/>
  <c r="Q23" i="67"/>
  <c r="Q22" i="67"/>
  <c r="Q21" i="67"/>
  <c r="Q18" i="67"/>
  <c r="Q17" i="67"/>
  <c r="Q16" i="67"/>
  <c r="Q15" i="67"/>
  <c r="Q14" i="67"/>
  <c r="Q13" i="67"/>
  <c r="E16" i="4"/>
  <c r="E15" i="4"/>
  <c r="M10" i="4"/>
  <c r="H49" i="56"/>
  <c r="D49" i="56"/>
  <c r="G50" i="34"/>
  <c r="E50" i="34"/>
  <c r="Q33" i="68"/>
  <c r="O30" i="68"/>
  <c r="I30" i="68"/>
  <c r="Q30" i="68" s="1"/>
  <c r="Q14" i="68"/>
  <c r="Q13" i="68"/>
  <c r="Q12" i="68"/>
  <c r="Q11" i="68"/>
  <c r="K34" i="68"/>
  <c r="M15" i="68"/>
  <c r="M21" i="68" s="1"/>
  <c r="M23" i="68" s="1"/>
  <c r="K15" i="68"/>
  <c r="M8" i="68"/>
  <c r="K7" i="68"/>
  <c r="K27" i="68" s="1"/>
  <c r="O24" i="67"/>
  <c r="P14" i="67"/>
  <c r="M24" i="67"/>
  <c r="K24" i="67"/>
  <c r="M19" i="67"/>
  <c r="M25" i="67" s="1"/>
  <c r="M26" i="67" s="1"/>
  <c r="K19" i="67"/>
  <c r="K25" i="67" s="1"/>
  <c r="K26" i="67" s="1"/>
  <c r="Q34" i="65"/>
  <c r="Q33" i="65"/>
  <c r="Q32" i="65"/>
  <c r="E19" i="65"/>
  <c r="H30" i="56"/>
  <c r="E28" i="22"/>
  <c r="Q28" i="73"/>
  <c r="Q27" i="73"/>
  <c r="Q26" i="73"/>
  <c r="Q24" i="73"/>
  <c r="Q23" i="73"/>
  <c r="Q22" i="73"/>
  <c r="R16" i="56"/>
  <c r="R17" i="56"/>
  <c r="D30" i="56"/>
  <c r="K18" i="34"/>
  <c r="E7" i="76"/>
  <c r="E12" i="16"/>
  <c r="K21" i="68" l="1"/>
  <c r="K23" i="68" s="1"/>
  <c r="M34" i="68"/>
  <c r="M35" i="68" s="1"/>
  <c r="G39" i="34"/>
  <c r="I34" i="16"/>
  <c r="K40" i="16"/>
  <c r="K33" i="16"/>
  <c r="M17" i="4" l="1"/>
  <c r="E10" i="65"/>
  <c r="C10" i="65"/>
  <c r="E19" i="4" s="1"/>
  <c r="H39" i="56"/>
  <c r="D39" i="56"/>
  <c r="I41" i="16"/>
  <c r="K32" i="16"/>
  <c r="K34" i="16" s="1"/>
  <c r="G22" i="16" s="1"/>
  <c r="E39" i="34" l="1"/>
  <c r="K21" i="2"/>
  <c r="K20" i="63"/>
  <c r="K20" i="64"/>
  <c r="K20" i="73"/>
  <c r="K19" i="78"/>
  <c r="K20" i="56"/>
  <c r="K20" i="75"/>
  <c r="K20" i="76"/>
  <c r="K20" i="72"/>
  <c r="R30" i="4"/>
  <c r="O31" i="68"/>
  <c r="E34" i="68"/>
  <c r="E35" i="68" s="1"/>
  <c r="C34" i="68"/>
  <c r="C27" i="68"/>
  <c r="C20" i="68"/>
  <c r="C19" i="68"/>
  <c r="C18" i="68"/>
  <c r="E15" i="68"/>
  <c r="E21" i="68" s="1"/>
  <c r="E23" i="68" s="1"/>
  <c r="C13" i="68"/>
  <c r="Y44" i="56"/>
  <c r="Q29" i="73"/>
  <c r="K29" i="73"/>
  <c r="O29" i="73"/>
  <c r="Q18" i="22"/>
  <c r="I27" i="22"/>
  <c r="Q27" i="22"/>
  <c r="Q28" i="22" s="1"/>
  <c r="S40" i="16"/>
  <c r="Q41" i="16"/>
  <c r="N28" i="34"/>
  <c r="N27" i="34"/>
  <c r="M11" i="73"/>
  <c r="K11" i="73"/>
  <c r="X33" i="16"/>
  <c r="AA33" i="16" s="1"/>
  <c r="X32" i="16"/>
  <c r="AA32" i="16" s="1"/>
  <c r="K19" i="34"/>
  <c r="K20" i="34" s="1"/>
  <c r="N20" i="34"/>
  <c r="G29" i="4"/>
  <c r="I11" i="34"/>
  <c r="I12" i="34" s="1"/>
  <c r="F11" i="3" s="1"/>
  <c r="E73" i="75" s="1"/>
  <c r="G12" i="34"/>
  <c r="E12" i="34"/>
  <c r="H19" i="3"/>
  <c r="J10" i="77"/>
  <c r="G10" i="77"/>
  <c r="F11" i="77"/>
  <c r="C12" i="16"/>
  <c r="O32" i="68"/>
  <c r="O33" i="68"/>
  <c r="G34" i="68"/>
  <c r="I31" i="68"/>
  <c r="Q31" i="68" s="1"/>
  <c r="G22" i="68"/>
  <c r="O22" i="68" s="1"/>
  <c r="G20" i="68"/>
  <c r="G19" i="68"/>
  <c r="G18" i="68"/>
  <c r="E24" i="67"/>
  <c r="C24" i="67"/>
  <c r="E19" i="67"/>
  <c r="C19" i="67"/>
  <c r="C34" i="16"/>
  <c r="P11" i="78"/>
  <c r="P10" i="78"/>
  <c r="R12" i="78"/>
  <c r="N12" i="78"/>
  <c r="L12" i="78"/>
  <c r="A2" i="78"/>
  <c r="C19" i="65"/>
  <c r="G31" i="4" s="1"/>
  <c r="K28" i="34"/>
  <c r="R18" i="56"/>
  <c r="R19" i="56"/>
  <c r="R20" i="56"/>
  <c r="R21" i="56"/>
  <c r="R22" i="56"/>
  <c r="R29" i="34"/>
  <c r="K29" i="34"/>
  <c r="R28" i="34"/>
  <c r="K27" i="34"/>
  <c r="R27" i="34"/>
  <c r="D13" i="56"/>
  <c r="A2" i="68"/>
  <c r="A2" i="67"/>
  <c r="A2" i="66"/>
  <c r="A1" i="66"/>
  <c r="A2" i="65"/>
  <c r="A2" i="56"/>
  <c r="A2" i="22"/>
  <c r="A3" i="16"/>
  <c r="A2" i="34"/>
  <c r="A2" i="73"/>
  <c r="A2" i="64"/>
  <c r="A2" i="63"/>
  <c r="A2" i="62"/>
  <c r="G9" i="77"/>
  <c r="G8" i="77"/>
  <c r="A3" i="4"/>
  <c r="E25" i="4"/>
  <c r="C15" i="68" l="1"/>
  <c r="O13" i="68"/>
  <c r="O18" i="68"/>
  <c r="O19" i="68"/>
  <c r="O20" i="68"/>
  <c r="C25" i="67"/>
  <c r="C26" i="67" s="1"/>
  <c r="E17" i="4"/>
  <c r="N30" i="34"/>
  <c r="C21" i="68"/>
  <c r="C23" i="68" s="1"/>
  <c r="O19" i="67"/>
  <c r="I18" i="22"/>
  <c r="E25" i="67"/>
  <c r="E26" i="67" s="1"/>
  <c r="P12" i="78"/>
  <c r="E9" i="4" s="1"/>
  <c r="K8" i="77"/>
  <c r="J8" i="77"/>
  <c r="K9" i="77"/>
  <c r="J9" i="77"/>
  <c r="K10" i="77"/>
  <c r="G12" i="16"/>
  <c r="I12" i="16"/>
  <c r="Q24" i="67"/>
  <c r="Q19" i="67"/>
  <c r="O27" i="65"/>
  <c r="Q25" i="67" l="1"/>
  <c r="M12" i="76"/>
  <c r="M11" i="76"/>
  <c r="N8" i="76"/>
  <c r="N10" i="76"/>
  <c r="N9" i="76"/>
  <c r="E172" i="75"/>
  <c r="R10" i="76" l="1"/>
  <c r="G28" i="4"/>
  <c r="F7" i="76" l="1"/>
  <c r="E61" i="76"/>
  <c r="B9" i="72" s="1"/>
  <c r="F17" i="3"/>
  <c r="I19" i="22" l="1"/>
  <c r="E9" i="22" s="1"/>
  <c r="C19" i="22"/>
  <c r="G19" i="22"/>
  <c r="O19" i="22"/>
  <c r="E19" i="22" l="1"/>
  <c r="E34" i="16" l="1"/>
  <c r="G34" i="16"/>
  <c r="F9" i="3" l="1"/>
  <c r="C11" i="73" l="1"/>
  <c r="E11" i="73"/>
  <c r="F8" i="3" s="1"/>
  <c r="Q10" i="76"/>
  <c r="I17" i="4"/>
  <c r="A3" i="61" l="1"/>
  <c r="A3" i="62" s="1"/>
  <c r="A3" i="63" s="1"/>
  <c r="A3" i="64" s="1"/>
  <c r="A3" i="73" s="1"/>
  <c r="A3" i="34" s="1"/>
  <c r="A4" i="16" s="1"/>
  <c r="A3" i="22" s="1"/>
  <c r="I7" i="73"/>
  <c r="O15" i="73" s="1"/>
  <c r="I34" i="73" s="1"/>
  <c r="C7" i="73"/>
  <c r="C15" i="73" s="1"/>
  <c r="C34" i="73" s="1"/>
  <c r="A3" i="56" l="1"/>
  <c r="A3" i="65" s="1"/>
  <c r="A3" i="66" s="1"/>
  <c r="A3" i="67" s="1"/>
  <c r="A3" i="68" s="1"/>
  <c r="A3" i="78"/>
  <c r="G8" i="68"/>
  <c r="F172" i="75"/>
  <c r="Q22" i="68"/>
  <c r="K41" i="16"/>
  <c r="I35" i="65"/>
  <c r="O35" i="65"/>
  <c r="I28" i="66"/>
  <c r="I31" i="66"/>
  <c r="G28" i="66"/>
  <c r="G31" i="66"/>
  <c r="E28" i="66"/>
  <c r="E31" i="66"/>
  <c r="B4" i="72"/>
  <c r="R9" i="76"/>
  <c r="R8" i="76"/>
  <c r="Q8" i="76"/>
  <c r="G60" i="76"/>
  <c r="F60" i="76"/>
  <c r="G59" i="76"/>
  <c r="F59" i="76"/>
  <c r="G58" i="76"/>
  <c r="F58" i="76"/>
  <c r="G56" i="76"/>
  <c r="F56" i="76"/>
  <c r="G55" i="76"/>
  <c r="F55" i="76"/>
  <c r="G53" i="76"/>
  <c r="F53" i="76"/>
  <c r="G51" i="76"/>
  <c r="F51" i="76"/>
  <c r="G50" i="76"/>
  <c r="F50" i="76"/>
  <c r="G49" i="76"/>
  <c r="F49" i="76"/>
  <c r="G48" i="76"/>
  <c r="F48" i="76"/>
  <c r="G47" i="76"/>
  <c r="F47" i="76"/>
  <c r="G45" i="76"/>
  <c r="F45" i="76"/>
  <c r="G44" i="76"/>
  <c r="F44" i="76"/>
  <c r="G42" i="76"/>
  <c r="F42" i="76"/>
  <c r="G40" i="76"/>
  <c r="F40" i="76"/>
  <c r="G39" i="76"/>
  <c r="F39" i="76"/>
  <c r="G38" i="76"/>
  <c r="F38" i="76"/>
  <c r="G33" i="76"/>
  <c r="F33" i="76"/>
  <c r="G32" i="76"/>
  <c r="F32" i="76"/>
  <c r="G31" i="76"/>
  <c r="F31" i="76"/>
  <c r="G30" i="76"/>
  <c r="F30" i="76"/>
  <c r="G29" i="76"/>
  <c r="F29" i="76"/>
  <c r="E26" i="76"/>
  <c r="F26" i="76" s="1"/>
  <c r="G25" i="76"/>
  <c r="F25" i="76"/>
  <c r="G23" i="76"/>
  <c r="F23" i="76"/>
  <c r="G22" i="76"/>
  <c r="F22" i="76"/>
  <c r="G21" i="76"/>
  <c r="F21" i="76"/>
  <c r="G19" i="76"/>
  <c r="F19" i="76"/>
  <c r="G18" i="76"/>
  <c r="F18" i="76"/>
  <c r="G17" i="76"/>
  <c r="F17" i="76"/>
  <c r="G15" i="76"/>
  <c r="F15" i="76"/>
  <c r="G14" i="76"/>
  <c r="F14" i="76"/>
  <c r="G13" i="76"/>
  <c r="F13" i="76"/>
  <c r="G11" i="76"/>
  <c r="F11" i="76"/>
  <c r="G9" i="76"/>
  <c r="F9" i="76"/>
  <c r="G8" i="76"/>
  <c r="F8" i="76"/>
  <c r="E196" i="75"/>
  <c r="F195" i="75"/>
  <c r="D195" i="75"/>
  <c r="G195" i="75" s="1"/>
  <c r="F194" i="75"/>
  <c r="D194" i="75"/>
  <c r="G194" i="75" s="1"/>
  <c r="G193" i="75"/>
  <c r="F193" i="75"/>
  <c r="D193" i="75"/>
  <c r="G192" i="75"/>
  <c r="F192" i="75"/>
  <c r="D192" i="75"/>
  <c r="F191" i="75"/>
  <c r="D191" i="75"/>
  <c r="G191" i="75" s="1"/>
  <c r="F190" i="75"/>
  <c r="D190" i="75"/>
  <c r="G190" i="75" s="1"/>
  <c r="G189" i="75"/>
  <c r="F189" i="75"/>
  <c r="D189" i="75"/>
  <c r="G188" i="75"/>
  <c r="F188" i="75"/>
  <c r="F196" i="75" s="1"/>
  <c r="D188" i="75"/>
  <c r="F187" i="75"/>
  <c r="D187" i="75"/>
  <c r="G187" i="75" s="1"/>
  <c r="G196" i="75" s="1"/>
  <c r="G183" i="75"/>
  <c r="F183" i="75"/>
  <c r="G182" i="75"/>
  <c r="F182" i="75"/>
  <c r="G180" i="75"/>
  <c r="F180" i="75"/>
  <c r="G179" i="75"/>
  <c r="F179" i="75"/>
  <c r="G178" i="75"/>
  <c r="F178" i="75"/>
  <c r="G177" i="75"/>
  <c r="F177" i="75"/>
  <c r="G176" i="75"/>
  <c r="F176" i="75"/>
  <c r="G175" i="75"/>
  <c r="F175" i="75"/>
  <c r="G174" i="75"/>
  <c r="F174" i="75"/>
  <c r="E168" i="75"/>
  <c r="G167" i="75"/>
  <c r="F167" i="75"/>
  <c r="G166" i="75"/>
  <c r="F166" i="75"/>
  <c r="G165" i="75"/>
  <c r="F165" i="75"/>
  <c r="G164" i="75"/>
  <c r="F164" i="75"/>
  <c r="G163" i="75"/>
  <c r="F163" i="75"/>
  <c r="G161" i="75"/>
  <c r="F161" i="75"/>
  <c r="G159" i="75"/>
  <c r="F159" i="75"/>
  <c r="G158" i="75"/>
  <c r="F158" i="75"/>
  <c r="G157" i="75"/>
  <c r="F157" i="75"/>
  <c r="G156" i="75"/>
  <c r="F156" i="75"/>
  <c r="G154" i="75"/>
  <c r="F154" i="75"/>
  <c r="G153" i="75"/>
  <c r="F153" i="75"/>
  <c r="G152" i="75"/>
  <c r="F152" i="75"/>
  <c r="G150" i="75"/>
  <c r="F150" i="75"/>
  <c r="G149" i="75"/>
  <c r="F149" i="75"/>
  <c r="G148" i="75"/>
  <c r="F148" i="75"/>
  <c r="G146" i="75"/>
  <c r="F146" i="75"/>
  <c r="G145" i="75"/>
  <c r="F145" i="75"/>
  <c r="G143" i="75"/>
  <c r="F143" i="75"/>
  <c r="G142" i="75"/>
  <c r="F142" i="75"/>
  <c r="G138" i="75"/>
  <c r="F138" i="75"/>
  <c r="G137" i="75"/>
  <c r="F137" i="75"/>
  <c r="G136" i="75"/>
  <c r="F136" i="75"/>
  <c r="G135" i="75"/>
  <c r="F135" i="75"/>
  <c r="G134" i="75"/>
  <c r="F134" i="75"/>
  <c r="G131" i="75"/>
  <c r="F131" i="75"/>
  <c r="G130" i="75"/>
  <c r="F130" i="75"/>
  <c r="G129" i="75"/>
  <c r="F129" i="75"/>
  <c r="G125" i="75"/>
  <c r="F125" i="75"/>
  <c r="G124" i="75"/>
  <c r="F124" i="75"/>
  <c r="G123" i="75"/>
  <c r="F123" i="75"/>
  <c r="G117" i="75"/>
  <c r="F117" i="75"/>
  <c r="G116" i="75"/>
  <c r="F116" i="75"/>
  <c r="G115" i="75"/>
  <c r="F115" i="75"/>
  <c r="G112" i="75"/>
  <c r="F112" i="75"/>
  <c r="G111" i="75"/>
  <c r="F111" i="75"/>
  <c r="G110" i="75"/>
  <c r="F110" i="75"/>
  <c r="G106" i="75"/>
  <c r="G103" i="75"/>
  <c r="F103" i="75"/>
  <c r="G102" i="75"/>
  <c r="F102" i="75"/>
  <c r="G100" i="75"/>
  <c r="F100" i="75"/>
  <c r="G99" i="75"/>
  <c r="F99" i="75"/>
  <c r="G98" i="75"/>
  <c r="F98" i="75"/>
  <c r="G97" i="75"/>
  <c r="F97" i="75"/>
  <c r="G96" i="75"/>
  <c r="F96" i="75"/>
  <c r="G95" i="75"/>
  <c r="F95" i="75"/>
  <c r="G93" i="75"/>
  <c r="F93" i="75"/>
  <c r="G92" i="75"/>
  <c r="F92" i="75"/>
  <c r="G91" i="75"/>
  <c r="F91" i="75"/>
  <c r="G89" i="75"/>
  <c r="G168" i="75" s="1"/>
  <c r="F89" i="75"/>
  <c r="G88" i="75"/>
  <c r="F88" i="75"/>
  <c r="F168" i="75" s="1"/>
  <c r="G83" i="75"/>
  <c r="F83" i="75"/>
  <c r="G82" i="75"/>
  <c r="F82" i="75"/>
  <c r="G81" i="75"/>
  <c r="F81" i="75"/>
  <c r="G80" i="75"/>
  <c r="F80" i="75"/>
  <c r="G79" i="75"/>
  <c r="F79" i="75"/>
  <c r="G78" i="75"/>
  <c r="F78" i="75"/>
  <c r="G77" i="75"/>
  <c r="F77" i="75"/>
  <c r="G75" i="75"/>
  <c r="F75" i="75"/>
  <c r="G74" i="75"/>
  <c r="F74" i="75"/>
  <c r="G71" i="75"/>
  <c r="F71" i="75"/>
  <c r="G70" i="75"/>
  <c r="F70" i="75"/>
  <c r="G69" i="75"/>
  <c r="F69" i="75"/>
  <c r="G67" i="75"/>
  <c r="F67" i="75"/>
  <c r="G66" i="75"/>
  <c r="F66" i="75"/>
  <c r="G65" i="75"/>
  <c r="F65" i="75"/>
  <c r="G64" i="75"/>
  <c r="F64" i="75"/>
  <c r="G62" i="75"/>
  <c r="F62" i="75"/>
  <c r="G61" i="75"/>
  <c r="F61" i="75"/>
  <c r="G60" i="75"/>
  <c r="F60" i="75"/>
  <c r="G58" i="75"/>
  <c r="F58" i="75"/>
  <c r="G57" i="75"/>
  <c r="F57" i="75"/>
  <c r="G56" i="75"/>
  <c r="F56" i="75"/>
  <c r="G54" i="75"/>
  <c r="F54" i="75"/>
  <c r="G53" i="75"/>
  <c r="F53" i="75"/>
  <c r="G52" i="75"/>
  <c r="F52" i="75"/>
  <c r="G51" i="75"/>
  <c r="F51" i="75"/>
  <c r="G46" i="75"/>
  <c r="F46" i="75"/>
  <c r="G45" i="75"/>
  <c r="F45" i="75"/>
  <c r="G44" i="75"/>
  <c r="F44" i="75"/>
  <c r="G43" i="75"/>
  <c r="F43" i="75"/>
  <c r="G42" i="75"/>
  <c r="F42" i="75"/>
  <c r="G39" i="75"/>
  <c r="F39" i="75"/>
  <c r="G38" i="75"/>
  <c r="F38" i="75"/>
  <c r="G37" i="75"/>
  <c r="F37" i="75"/>
  <c r="G32" i="75"/>
  <c r="F32" i="75"/>
  <c r="G31" i="75"/>
  <c r="F31" i="75"/>
  <c r="G26" i="75"/>
  <c r="F26" i="75"/>
  <c r="G25" i="75"/>
  <c r="F25" i="75"/>
  <c r="G24" i="75"/>
  <c r="F24" i="75"/>
  <c r="G21" i="75"/>
  <c r="F21" i="75"/>
  <c r="G20" i="75"/>
  <c r="F20" i="75"/>
  <c r="G19" i="75"/>
  <c r="F19" i="75"/>
  <c r="G15" i="75"/>
  <c r="F15" i="75"/>
  <c r="G14" i="75"/>
  <c r="F14" i="75"/>
  <c r="G13" i="75"/>
  <c r="F13" i="75"/>
  <c r="G12" i="75"/>
  <c r="F12" i="75"/>
  <c r="G11" i="75"/>
  <c r="F11" i="75"/>
  <c r="G10" i="75"/>
  <c r="F10" i="75"/>
  <c r="G8" i="75"/>
  <c r="F8" i="75"/>
  <c r="G6" i="75"/>
  <c r="F6" i="75"/>
  <c r="O8" i="68" l="1"/>
  <c r="K8" i="68"/>
  <c r="G23" i="16"/>
  <c r="G24" i="16" s="1"/>
  <c r="E7" i="4" s="1"/>
  <c r="G12" i="76"/>
  <c r="K35" i="65"/>
  <c r="G172" i="75"/>
  <c r="Q35" i="65"/>
  <c r="Q15" i="68"/>
  <c r="Q21" i="68" s="1"/>
  <c r="Q23" i="68" s="1"/>
  <c r="O15" i="68"/>
  <c r="O21" i="68" s="1"/>
  <c r="O23" i="68" s="1"/>
  <c r="Q9" i="76"/>
  <c r="G7" i="76"/>
  <c r="F12" i="76"/>
  <c r="F61" i="76" s="1"/>
  <c r="C9" i="72" s="1"/>
  <c r="G26" i="76"/>
  <c r="E33" i="66"/>
  <c r="G33" i="66" l="1"/>
  <c r="G61" i="76"/>
  <c r="D9" i="72" l="1"/>
  <c r="T23" i="56"/>
  <c r="R23" i="56"/>
  <c r="H8" i="56" s="1"/>
  <c r="H9" i="56" s="1"/>
  <c r="P23" i="56"/>
  <c r="N23" i="56"/>
  <c r="L23" i="56"/>
  <c r="E10" i="4" s="1"/>
  <c r="K28" i="22"/>
  <c r="I28" i="22"/>
  <c r="E10" i="22" s="1"/>
  <c r="O28" i="22"/>
  <c r="G28" i="22"/>
  <c r="C28" i="22"/>
  <c r="K19" i="22"/>
  <c r="I11" i="22"/>
  <c r="M41" i="16"/>
  <c r="G41" i="16"/>
  <c r="E41" i="16"/>
  <c r="C41" i="16"/>
  <c r="M34" i="16"/>
  <c r="I24" i="16"/>
  <c r="K30" i="34"/>
  <c r="I30" i="34"/>
  <c r="G30" i="34"/>
  <c r="E30" i="34"/>
  <c r="I20" i="34"/>
  <c r="G20" i="34"/>
  <c r="E20" i="34"/>
  <c r="K12" i="34"/>
  <c r="C38" i="73"/>
  <c r="E38" i="73"/>
  <c r="G38" i="73"/>
  <c r="I15" i="68"/>
  <c r="I21" i="68" s="1"/>
  <c r="I23" i="68" s="1"/>
  <c r="G15" i="68"/>
  <c r="G21" i="68" s="1"/>
  <c r="I8" i="68"/>
  <c r="G7" i="68"/>
  <c r="G27" i="68" s="1"/>
  <c r="I24" i="67"/>
  <c r="G24" i="67"/>
  <c r="I19" i="67"/>
  <c r="G19" i="67"/>
  <c r="I32" i="4"/>
  <c r="M32" i="4"/>
  <c r="E27" i="4" s="1"/>
  <c r="E32" i="4" s="1"/>
  <c r="O32" i="4"/>
  <c r="G27" i="4" s="1"/>
  <c r="M12" i="4"/>
  <c r="H13" i="3"/>
  <c r="M25" i="4"/>
  <c r="M29" i="16"/>
  <c r="M37" i="16" s="1"/>
  <c r="I7" i="22" s="1"/>
  <c r="C29" i="16"/>
  <c r="C37" i="16" s="1"/>
  <c r="E7" i="22" s="1"/>
  <c r="G43" i="34"/>
  <c r="L30" i="34"/>
  <c r="K7" i="34"/>
  <c r="E7" i="34"/>
  <c r="E15" i="34" s="1"/>
  <c r="E24" i="34" s="1"/>
  <c r="E34" i="34" s="1"/>
  <c r="E43" i="34" s="1"/>
  <c r="E173" i="75" l="1"/>
  <c r="F16" i="3"/>
  <c r="G173" i="75"/>
  <c r="F173" i="75"/>
  <c r="O25" i="67"/>
  <c r="O26" i="67" s="1"/>
  <c r="C8" i="16"/>
  <c r="G23" i="68"/>
  <c r="I32" i="68" s="1"/>
  <c r="Q32" i="68" s="1"/>
  <c r="Q34" i="68" s="1"/>
  <c r="E11" i="22"/>
  <c r="E8" i="4" s="1"/>
  <c r="Q19" i="73"/>
  <c r="Q21" i="73"/>
  <c r="F12" i="3"/>
  <c r="E84" i="75" s="1"/>
  <c r="F10" i="3"/>
  <c r="I33" i="66"/>
  <c r="E12" i="4"/>
  <c r="E18" i="4" s="1"/>
  <c r="E20" i="4" s="1"/>
  <c r="G25" i="67"/>
  <c r="G26" i="67" s="1"/>
  <c r="O34" i="68"/>
  <c r="G30" i="75"/>
  <c r="F30" i="75"/>
  <c r="F7" i="75"/>
  <c r="G7" i="75"/>
  <c r="I25" i="67"/>
  <c r="I26" i="67" s="1"/>
  <c r="Q26" i="67" s="1"/>
  <c r="G30" i="4" l="1"/>
  <c r="E181" i="75"/>
  <c r="E184" i="75" s="1"/>
  <c r="F18" i="3"/>
  <c r="F19" i="3" s="1"/>
  <c r="F13" i="3"/>
  <c r="G84" i="75"/>
  <c r="F84" i="75"/>
  <c r="E21" i="4" l="1"/>
  <c r="M28" i="73"/>
  <c r="M27" i="73"/>
  <c r="M26" i="73"/>
  <c r="M25" i="73"/>
  <c r="M24" i="73"/>
  <c r="M23" i="73"/>
  <c r="M22" i="73"/>
  <c r="G10" i="73"/>
  <c r="G11" i="73" s="1"/>
  <c r="G181" i="75"/>
  <c r="G184" i="75" s="1"/>
  <c r="F181" i="75"/>
  <c r="F184" i="75" s="1"/>
  <c r="Q35" i="68"/>
  <c r="I34" i="68"/>
  <c r="I35" i="68" s="1"/>
  <c r="G73" i="75"/>
  <c r="F73" i="75"/>
  <c r="F50" i="75"/>
  <c r="E85" i="75"/>
  <c r="G50" i="75"/>
  <c r="I35" i="66"/>
  <c r="G36" i="66"/>
  <c r="F85" i="75" l="1"/>
  <c r="F169" i="75" s="1"/>
  <c r="E197" i="75"/>
  <c r="B6" i="72"/>
  <c r="E30" i="66" s="1"/>
  <c r="C6" i="72"/>
  <c r="G30" i="66" s="1"/>
  <c r="F197" i="75"/>
  <c r="D6" i="72"/>
  <c r="I30" i="66" s="1"/>
  <c r="G197" i="75"/>
  <c r="G85" i="75"/>
  <c r="G169" i="75" s="1"/>
  <c r="B3" i="72"/>
  <c r="E27" i="66" s="1"/>
  <c r="E169" i="75"/>
  <c r="D27" i="56"/>
  <c r="D34" i="56" s="1"/>
  <c r="D42" i="56" s="1"/>
  <c r="F198" i="75" l="1"/>
  <c r="E198" i="75"/>
  <c r="C3" i="72"/>
  <c r="G198" i="75"/>
  <c r="D3" i="72"/>
  <c r="D5" i="72" s="1"/>
  <c r="B5" i="72"/>
  <c r="AA15" i="68"/>
  <c r="G23" i="61"/>
  <c r="H23" i="61"/>
  <c r="C5" i="72" l="1"/>
  <c r="G27" i="66"/>
  <c r="I27" i="66"/>
  <c r="D31" i="53"/>
  <c r="D20" i="53"/>
  <c r="H20" i="53"/>
  <c r="H12" i="53"/>
  <c r="D12" i="53"/>
  <c r="L20" i="34"/>
  <c r="D8" i="53"/>
  <c r="I12" i="4" l="1"/>
  <c r="I18" i="4" s="1"/>
  <c r="L9" i="56"/>
  <c r="D8" i="72"/>
  <c r="D10" i="72" s="1"/>
  <c r="B8" i="72"/>
  <c r="B10" i="72" s="1"/>
  <c r="B11" i="72" s="1"/>
  <c r="L15" i="34"/>
  <c r="I20" i="4" l="1"/>
  <c r="K30" i="4" s="1"/>
  <c r="K32" i="4" s="1"/>
  <c r="I34" i="66"/>
  <c r="I32" i="66"/>
  <c r="E34" i="66"/>
  <c r="E32" i="66"/>
  <c r="C8" i="72"/>
  <c r="C10" i="72" s="1"/>
  <c r="G34" i="66" l="1"/>
  <c r="G32" i="66"/>
  <c r="H31" i="53"/>
  <c r="L44" i="11" l="1"/>
  <c r="J44" i="11"/>
  <c r="L14" i="14"/>
  <c r="J12" i="11" l="1"/>
  <c r="L23" i="14" l="1"/>
  <c r="G23" i="10"/>
  <c r="G32" i="10" s="1"/>
  <c r="E23" i="10"/>
  <c r="E18" i="10"/>
  <c r="P14" i="14" l="1"/>
  <c r="K32" i="10"/>
  <c r="H9" i="11"/>
  <c r="P44" i="11"/>
  <c r="H44" i="11"/>
  <c r="E32" i="10"/>
  <c r="M32" i="10" l="1"/>
  <c r="H14" i="14" l="1"/>
  <c r="J14" i="14"/>
  <c r="H12" i="11"/>
  <c r="V44" i="11" l="1"/>
  <c r="H40" i="14" l="1"/>
  <c r="J40" i="14"/>
  <c r="L40" i="14"/>
  <c r="P40" i="14"/>
  <c r="M40" i="10" l="1"/>
  <c r="I44" i="11"/>
  <c r="G29" i="66" l="1"/>
  <c r="I29" i="66"/>
  <c r="E29" i="66"/>
  <c r="D16" i="53"/>
  <c r="W20" i="53"/>
  <c r="V20" i="53"/>
  <c r="U16" i="53"/>
  <c r="C11" i="72" l="1"/>
  <c r="G35" i="66" s="1"/>
  <c r="U12" i="53"/>
  <c r="W12" i="53"/>
  <c r="V12" i="53"/>
  <c r="U20" i="53"/>
  <c r="D12" i="72" l="1"/>
  <c r="I36" i="66" s="1"/>
  <c r="K24" i="22" l="1"/>
  <c r="L6" i="56" s="1"/>
  <c r="K15" i="22"/>
  <c r="E35" i="66"/>
  <c r="B12" i="72"/>
  <c r="E36" i="66" s="1"/>
  <c r="P15" i="11"/>
  <c r="P7" i="14" s="1"/>
  <c r="P37" i="14" s="1"/>
  <c r="D15" i="11"/>
  <c r="D7" i="14" s="1"/>
  <c r="D37" i="14" s="1"/>
  <c r="H8" i="53" l="1"/>
  <c r="H16" i="53" s="1"/>
  <c r="H24" i="53" s="1"/>
  <c r="T13" i="56" l="1"/>
  <c r="H27" i="56" s="1"/>
  <c r="H34" i="56" s="1"/>
  <c r="H42" i="56" s="1"/>
  <c r="C24" i="22"/>
  <c r="C15" i="22"/>
  <c r="W29" i="4"/>
  <c r="I25" i="4" l="1"/>
  <c r="Z7" i="4" l="1"/>
  <c r="Q20" i="73" l="1"/>
  <c r="Q18" i="73"/>
  <c r="O11" i="10"/>
  <c r="O15" i="10"/>
  <c r="O19" i="10"/>
  <c r="O23" i="10"/>
  <c r="O27" i="10"/>
  <c r="O31" i="10"/>
  <c r="O13" i="10"/>
  <c r="O21" i="10"/>
  <c r="O29" i="10"/>
  <c r="O14" i="10"/>
  <c r="O22" i="10"/>
  <c r="O30" i="10"/>
  <c r="O12" i="10"/>
  <c r="O16" i="10"/>
  <c r="O20" i="10"/>
  <c r="O24" i="10"/>
  <c r="O28" i="10"/>
  <c r="O10" i="10"/>
  <c r="O17" i="10"/>
  <c r="O25" i="10"/>
  <c r="O18" i="10"/>
  <c r="O26" i="10"/>
  <c r="H20" i="3"/>
  <c r="O32" i="10" l="1"/>
  <c r="W28" i="4" l="1"/>
  <c r="Z12" i="4" l="1"/>
  <c r="W27" i="4" l="1"/>
  <c r="W26" i="4" l="1"/>
  <c r="I10" i="10" l="1"/>
  <c r="N17" i="11"/>
  <c r="N9" i="14"/>
  <c r="M18" i="73"/>
  <c r="W33" i="4"/>
  <c r="I13" i="10"/>
  <c r="N29" i="11"/>
  <c r="I23" i="10"/>
  <c r="N28" i="11"/>
  <c r="I17" i="10"/>
  <c r="I28" i="10"/>
  <c r="N33" i="11"/>
  <c r="I22" i="10"/>
  <c r="N39" i="11"/>
  <c r="N38" i="11"/>
  <c r="I24" i="10"/>
  <c r="N21" i="11"/>
  <c r="I19" i="10"/>
  <c r="N40" i="11"/>
  <c r="N24" i="11"/>
  <c r="N42" i="11"/>
  <c r="I20" i="10"/>
  <c r="N25" i="11"/>
  <c r="I18" i="10"/>
  <c r="N35" i="11"/>
  <c r="N19" i="11"/>
  <c r="N30" i="11"/>
  <c r="I16" i="10"/>
  <c r="I31" i="10"/>
  <c r="I15" i="10"/>
  <c r="N36" i="11"/>
  <c r="N20" i="11"/>
  <c r="N34" i="11"/>
  <c r="I12" i="10"/>
  <c r="I30" i="10"/>
  <c r="I14" i="10"/>
  <c r="N31" i="11"/>
  <c r="I21" i="10"/>
  <c r="N10" i="14"/>
  <c r="I29" i="10"/>
  <c r="N26" i="11"/>
  <c r="N37" i="11"/>
  <c r="I27" i="10"/>
  <c r="I11" i="10"/>
  <c r="N32" i="11"/>
  <c r="I25" i="10"/>
  <c r="N22" i="11"/>
  <c r="N41" i="11"/>
  <c r="I26" i="10"/>
  <c r="N43" i="11"/>
  <c r="N27" i="11"/>
  <c r="N18" i="11"/>
  <c r="N12" i="14"/>
  <c r="N23" i="11"/>
  <c r="N11" i="14"/>
  <c r="N13" i="14"/>
  <c r="M20" i="73"/>
  <c r="M19" i="73"/>
  <c r="M21" i="73"/>
  <c r="M29" i="73" l="1"/>
  <c r="N44" i="11"/>
  <c r="I32" i="10"/>
  <c r="N14" i="14"/>
  <c r="V14" i="10"/>
  <c r="V17" i="10"/>
  <c r="N39" i="14"/>
  <c r="N40" i="14" s="1"/>
  <c r="E22" i="4" l="1"/>
  <c r="G32" i="4" l="1"/>
  <c r="W30" i="4"/>
  <c r="W32" i="4" s="1"/>
  <c r="M18" i="4"/>
  <c r="M2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 Golmohammadi</author>
  </authors>
  <commentList>
    <comment ref="Q32" authorId="0" shapeId="0" xr:uid="{8EF13E62-9E0E-4DD3-8C53-CDAD8BECCF30}">
      <text>
        <r>
          <rPr>
            <b/>
            <sz val="9"/>
            <color indexed="81"/>
            <rFont val="Tahoma"/>
            <family val="2"/>
          </rPr>
          <t>Sara Golmohammadi:</t>
        </r>
        <r>
          <rPr>
            <sz val="9"/>
            <color indexed="81"/>
            <rFont val="Tahoma"/>
            <family val="2"/>
          </rPr>
          <t xml:space="preserve">
5</t>
        </r>
      </text>
    </comment>
  </commentList>
</comments>
</file>

<file path=xl/sharedStrings.xml><?xml version="1.0" encoding="utf-8"?>
<sst xmlns="http://schemas.openxmlformats.org/spreadsheetml/2006/main" count="1476" uniqueCount="850">
  <si>
    <t>‫با سلام،</t>
  </si>
  <si>
    <t>‫شماره صفحه</t>
  </si>
  <si>
    <t>‫2</t>
  </si>
  <si>
    <t>‫3</t>
  </si>
  <si>
    <t>‫یادداشت‌های توضیحی:</t>
  </si>
  <si>
    <t>‫الف- اطلاعات کلی صندوق</t>
  </si>
  <si>
    <t>‫ب- ارکان صندوق</t>
  </si>
  <si>
    <t>‫پ- مبنای تهیه صورت‌های مالی</t>
  </si>
  <si>
    <t>‫ت- خلاصه اهم رویه‌های حسابداری</t>
  </si>
  <si>
    <t>‫ارکان صندوق</t>
  </si>
  <si>
    <t>‫شخص حقوقی</t>
  </si>
  <si>
    <t>‫نماینده</t>
  </si>
  <si>
    <t>‫امضاء</t>
  </si>
  <si>
    <t>‫مدیر صندوق</t>
  </si>
  <si>
    <t>‫شركت سبدگردان تصميم نگار ارزش آفرينان</t>
  </si>
  <si>
    <t>‫متولی صندوق</t>
  </si>
  <si>
    <t>‫یادداشت</t>
  </si>
  <si>
    <t>‫ریال</t>
  </si>
  <si>
    <t>‫حساب‌های دریافتنی</t>
  </si>
  <si>
    <t>‫جاری کارگزاران</t>
  </si>
  <si>
    <t>‫پرداختنی به ارکان صندوق</t>
  </si>
  <si>
    <t>‫15</t>
  </si>
  <si>
    <t>‫سایر حساب‌های پرداختنی و ذخایر</t>
  </si>
  <si>
    <t>‫16</t>
  </si>
  <si>
    <t>‫درآمدها:</t>
  </si>
  <si>
    <t>‫سود اوراق بهادار با درآمد ثابت یا علی الحساب</t>
  </si>
  <si>
    <t>‫سایر درآمدها</t>
  </si>
  <si>
    <t>‫جمع درآمدها</t>
  </si>
  <si>
    <t>‫هزینه:</t>
  </si>
  <si>
    <t>‫هزینه کارمزد ارکان</t>
  </si>
  <si>
    <t>‫سود خالص</t>
  </si>
  <si>
    <t>‫ميانگين موزون (ريال) وجوه استفاده شده</t>
  </si>
  <si>
    <t>‫تعديلات ناشي از تفاوت قيمت صدور و ابطال ± سود (زيان) خالص</t>
  </si>
  <si>
    <t>‫خالص دارایي هاي پايان سال</t>
  </si>
  <si>
    <t>‫تعداد</t>
  </si>
  <si>
    <t>‫درصد</t>
  </si>
  <si>
    <t>‫جمع</t>
  </si>
  <si>
    <t>‫صنعت</t>
  </si>
  <si>
    <t>‫بهای تمام شده</t>
  </si>
  <si>
    <t>‫خالص ارزش فروش</t>
  </si>
  <si>
    <t>‫درصد به کل دارایی ها</t>
  </si>
  <si>
    <t>‫استخراج كانه هاي فلزي</t>
  </si>
  <si>
    <t>‫بانکها و موسسات اعتباری/ تسهیلات مسکن</t>
  </si>
  <si>
    <t>‫رايانه و فعاليت هاي وابسته به آن</t>
  </si>
  <si>
    <t>‫سرمايه گذاريها</t>
  </si>
  <si>
    <t>‫فراورده هاي نفتي، كك و سوخت هسته اي</t>
  </si>
  <si>
    <t>‫فلزات اساسي</t>
  </si>
  <si>
    <t>‫محصولات شيميايي</t>
  </si>
  <si>
    <t>‫نوع سپرده</t>
  </si>
  <si>
    <t>‫تاريخ سپرده گذاري</t>
  </si>
  <si>
    <t>‫تاريخ سررسيد</t>
  </si>
  <si>
    <t>‫نرخ سود</t>
  </si>
  <si>
    <t>‫درصد از کل دارایی ها</t>
  </si>
  <si>
    <t>‫0</t>
  </si>
  <si>
    <t>‫تاریخ سررسید</t>
  </si>
  <si>
    <t>‫مبلغ اسمی</t>
  </si>
  <si>
    <t>‫سود متعلقه</t>
  </si>
  <si>
    <t>‫7-1</t>
  </si>
  <si>
    <t>‫ارزش اسمی</t>
  </si>
  <si>
    <t>‫تنزیل نشده</t>
  </si>
  <si>
    <t>‫مبلغ تنزیل</t>
  </si>
  <si>
    <t>‫تنزیل شده</t>
  </si>
  <si>
    <t>‫نام شرکت کارگزاری</t>
  </si>
  <si>
    <t>‫مانده ابتدای دوره</t>
  </si>
  <si>
    <t>‫گردش بدهکار</t>
  </si>
  <si>
    <t>‫گردش بستانکار</t>
  </si>
  <si>
    <t>‫مانده پایان دوره</t>
  </si>
  <si>
    <t>‫مخارج عضویت در کانون ها</t>
  </si>
  <si>
    <t>‫حسابرس</t>
  </si>
  <si>
    <t>‫بهای فروش</t>
  </si>
  <si>
    <t>‫ارزش دفتری</t>
  </si>
  <si>
    <t>‫کارمزد</t>
  </si>
  <si>
    <t>‫سود (زیان) فروش</t>
  </si>
  <si>
    <t>‫سود (زیان) تحقق نیافته نگهداری</t>
  </si>
  <si>
    <t>‫سود</t>
  </si>
  <si>
    <t>‫هزینه تنزیل سود سپرده</t>
  </si>
  <si>
    <t>‫هزینه برگشت سود</t>
  </si>
  <si>
    <t>جمع</t>
  </si>
  <si>
    <t>‫واحدهای سرمایه گذاری ممتاز</t>
  </si>
  <si>
    <t>-</t>
  </si>
  <si>
    <t>‫صورت گردش خالص دارایی‌ها</t>
  </si>
  <si>
    <t>‫سایر هزینه‌ها</t>
  </si>
  <si>
    <t>‫بازده میانگین سرمایه‌گذاری (1)</t>
  </si>
  <si>
    <t>‫تعداد واحدهای سرمایه‌گذاری</t>
  </si>
  <si>
    <t>‫1- بازده ميانگين سرمايه‌گذاري =</t>
  </si>
  <si>
    <t>‫2- بازده سرمايه‌گذاري پايان سال=</t>
  </si>
  <si>
    <t xml:space="preserve">‫5- سرمایه‌گذاری در سهام و حق تقدم سهام </t>
  </si>
  <si>
    <t>‫7- سرمایه‌گذاری در سایر اوراق بهادار با درآمد ثابت یا علی الحساب</t>
  </si>
  <si>
    <t>‫تاریخ سرمایه‌گذاری</t>
  </si>
  <si>
    <t>اشخاص وابسته</t>
  </si>
  <si>
    <t>نام</t>
  </si>
  <si>
    <t>نوع وابستگی</t>
  </si>
  <si>
    <t>نوع واحد های سرمایه گذاری</t>
  </si>
  <si>
    <t>تعداد واحدهای سرمایه گذاری</t>
  </si>
  <si>
    <t>درصد تملک</t>
  </si>
  <si>
    <t>مدیر و اشخاص وابسته به وی</t>
  </si>
  <si>
    <t xml:space="preserve"> سبدگردان تصميم نگار ارزش آفرينان</t>
  </si>
  <si>
    <t>واحد ممتاز</t>
  </si>
  <si>
    <t xml:space="preserve"> سجاد سياح</t>
  </si>
  <si>
    <t xml:space="preserve"> مهدي نجفي</t>
  </si>
  <si>
    <t>طرف معامله</t>
  </si>
  <si>
    <t>شرح معامله</t>
  </si>
  <si>
    <t>موضوع معامله</t>
  </si>
  <si>
    <t>ارزش معامله</t>
  </si>
  <si>
    <t>تاریخ معامله</t>
  </si>
  <si>
    <t>ريال</t>
  </si>
  <si>
    <t>طی دوره</t>
  </si>
  <si>
    <t>مؤسسه حسابرسي آزموده كاران</t>
  </si>
  <si>
    <t>متولی صندوق</t>
  </si>
  <si>
    <t>حسابرس صندوق</t>
  </si>
  <si>
    <t>کارمزد حسابرسی</t>
  </si>
  <si>
    <t>رویدادهایی که پس از تاریخ خالص دارایی‌ها تا تاریخ تصویب صورت‌های مالی اتفاق افتاده و مستلزم افشا در یادداشت‌های همراه یا تعدیل صورت‌های مالی باشد، وجود ندارد.</t>
  </si>
  <si>
    <t>دارنده واحدهای ممتاز و مؤسس صندوق</t>
  </si>
  <si>
    <t>‫سرمایه‌گذاری در صندوق‌های سرمایه‌گذاری</t>
  </si>
  <si>
    <t>کارگزاری</t>
  </si>
  <si>
    <t>‫حمل و نقل آبی</t>
  </si>
  <si>
    <t>‫خدمات فني و مهندسي</t>
  </si>
  <si>
    <t>‫7-1- سرمایه‌گذاری در اوراق مشارکت بورسی یا فرابورسی به شرح زیر است:</t>
  </si>
  <si>
    <t>‫خالص دارایی‌های هر واحد سرمایه‌گذاری - ریال</t>
  </si>
  <si>
    <t>ریال</t>
  </si>
  <si>
    <t>‫شرکتهاي چند رشته اي صنعتي</t>
  </si>
  <si>
    <t>یادداشت‌های توضیحی صورت‌های مالی</t>
  </si>
  <si>
    <t>‫سرمایه‌گذاری در سپرده و گواهی سپرده بانکی</t>
  </si>
  <si>
    <t>‫اسنادخزانه-م11بودجه98-001013</t>
  </si>
  <si>
    <t>‫اسنادخزانه-م9بودجه98-000923</t>
  </si>
  <si>
    <t>‫اسنادخزانه-م8بودجه98-000817</t>
  </si>
  <si>
    <t>‫اسنادخزانه-م10بودجه98-001006</t>
  </si>
  <si>
    <t>‫اسنادخزانه-م21بودجه97-000728</t>
  </si>
  <si>
    <t>‫1400/10/13</t>
  </si>
  <si>
    <t>‫1400/09/23</t>
  </si>
  <si>
    <t>‫1400/08/17</t>
  </si>
  <si>
    <t>‫1400/10/06</t>
  </si>
  <si>
    <t>‫1400/07/28</t>
  </si>
  <si>
    <t>‫مرابحه عام دولت4-ش.خ 0008</t>
  </si>
  <si>
    <t>‫مرابحه عام دولت4-ش.خ 0107</t>
  </si>
  <si>
    <t>‫مرابحه عام دولت4-ش.خ 0205</t>
  </si>
  <si>
    <t>‫1400/08/04</t>
  </si>
  <si>
    <t>‫1401/07/02</t>
  </si>
  <si>
    <t>‫1402/05/07</t>
  </si>
  <si>
    <t>‫17</t>
  </si>
  <si>
    <t>‫سایر دارایی‌ها</t>
  </si>
  <si>
    <t>‫صورت خالص دارایی‌ها</t>
  </si>
  <si>
    <t>‫صورت سود و زیان و گردش خالص دارایی‌ها</t>
  </si>
  <si>
    <t>‫دارایی‌ها:</t>
  </si>
  <si>
    <t>‫جمع دارایی‌ها</t>
  </si>
  <si>
    <t>‫بـدهی‌ها:</t>
  </si>
  <si>
    <t>‫جمع بدهی‌ها</t>
  </si>
  <si>
    <t>‫خالص دارایی‌ها</t>
  </si>
  <si>
    <t>‫سود تحقق نیافته نگهداری اوراق بهادار</t>
  </si>
  <si>
    <t>‫مبلغ (ریال)</t>
  </si>
  <si>
    <t>‫اسنادخزانه-م3بودجه99-011110</t>
  </si>
  <si>
    <t>‫1401/11/10</t>
  </si>
  <si>
    <t>‫اسنادخزانه-م9بودجه99-020316</t>
  </si>
  <si>
    <t>‫1402/03/16</t>
  </si>
  <si>
    <t>‫اسنادخزانه-م8بودجه99-020606</t>
  </si>
  <si>
    <t>‫1402/06/06</t>
  </si>
  <si>
    <t>‫اسنادخزانه-م7بودجه99-020704</t>
  </si>
  <si>
    <t>‫1402/07/04</t>
  </si>
  <si>
    <t>‫اسنادخزانه-م10بودجه99-020807</t>
  </si>
  <si>
    <t>‫1402/08/07</t>
  </si>
  <si>
    <t>درصد تعدیل</t>
  </si>
  <si>
    <t>دلیل تعدیل</t>
  </si>
  <si>
    <t>بابت اختیار فروش تبعی مارون 001030</t>
  </si>
  <si>
    <t>پتروشیمی مارون</t>
  </si>
  <si>
    <t>‫سود فروش اوراق بهادار</t>
  </si>
  <si>
    <t>‫مانده در ابتدای دوره</t>
  </si>
  <si>
    <t>اضافات</t>
  </si>
  <si>
    <t>تعداد</t>
  </si>
  <si>
    <t>گزارش مالی میان دوره ای</t>
  </si>
  <si>
    <t xml:space="preserve"> صورت خالص دارایی‌ها</t>
  </si>
  <si>
    <t xml:space="preserve"> ‫ صورت سود و زیان و گردش خالص دارایی‌ها</t>
  </si>
  <si>
    <t xml:space="preserve"> یادداشت‌های توضیحی صورت‌های مالی</t>
  </si>
  <si>
    <t>‫مانده در پایان دوره</t>
  </si>
  <si>
    <t>ارزش تابلو هر ورق</t>
  </si>
  <si>
    <t>خالص ارزش فروش تعدیل شده</t>
  </si>
  <si>
    <t>درصد</t>
  </si>
  <si>
    <t xml:space="preserve"> </t>
  </si>
  <si>
    <t>قیمت تعدیل شده اوراق (ریال)</t>
  </si>
  <si>
    <t>‫اسنادخزانه-م1بودجه99-010621</t>
  </si>
  <si>
    <t>‫اسنادخزانه-م23بودجه97-000824</t>
  </si>
  <si>
    <t>‫اسنادخزانه-م5بودجه99-020218</t>
  </si>
  <si>
    <t>‫7-2- اوراق مرابحه به تفکیک ناشر به شرح زیر است:</t>
  </si>
  <si>
    <t>‫اسنادخزانه-م2بودجه99-011019</t>
  </si>
  <si>
    <t>‫7-3- اوراق اجاره به تفکیک ناشر به شرح زیر است:</t>
  </si>
  <si>
    <t>اوراق اجاره لوتوس پارسیان 990717</t>
  </si>
  <si>
    <t>1399/07/17</t>
  </si>
  <si>
    <t>‫1- 5- صندوق در تاریخ خالص دارایی ها دارای اوراق اختیار فروش تبعی پتروشیمی مارون به نماد" ذمارون ت.ف0010" به تعداد 4040500 ورقه سهم می باشد که به شرح زیر ارزیابی شده است:</t>
  </si>
  <si>
    <t>‫استهلاک دوره مالی</t>
  </si>
  <si>
    <t>‫بازده سرمایه‌گذاری در پایان دوره /سال(2)</t>
  </si>
  <si>
    <t xml:space="preserve"> دوره سه ماهه منتهی به 30 آذر 1400</t>
  </si>
  <si>
    <t>‫بانكها و موسسات اعتباري</t>
  </si>
  <si>
    <t>‫حمل و نقل, انبارداری و ارتباطات</t>
  </si>
  <si>
    <t>‫خرده فروشي،باستثناي وسايل نقليه موتوري</t>
  </si>
  <si>
    <t>‫زراعت و خدمات وابسته</t>
  </si>
  <si>
    <t>‫ساخت محصولات فلزي</t>
  </si>
  <si>
    <t>‫ماشين آلات و دستگاه‌هاي برقي</t>
  </si>
  <si>
    <t>‫مواد و محصولات دارويي</t>
  </si>
  <si>
    <t>‫واسطه گری‌های مالی و پولی</t>
  </si>
  <si>
    <t>‫بیمه و صندوق بازنشستگی به جزء تامین اجتماعی</t>
  </si>
  <si>
    <t>‫سيمان، آهك و گچ</t>
  </si>
  <si>
    <t>‫لاستيك و پلاستيك</t>
  </si>
  <si>
    <t>‫محصولات غذايي و آشاميدني به جز قند و شكر</t>
  </si>
  <si>
    <t>‫اسناد خزانه-م9بودجه00-031101</t>
  </si>
  <si>
    <t>‫1403/11/01</t>
  </si>
  <si>
    <t>‫اسنادخزانه-م14بودجه99-021025</t>
  </si>
  <si>
    <t>‫1402/10/25</t>
  </si>
  <si>
    <t>‫اسنادخزانه-م1بودجه00-030821</t>
  </si>
  <si>
    <t>‫1403/08/21</t>
  </si>
  <si>
    <t>‫1401/06/21</t>
  </si>
  <si>
    <t>‫اسنادخزانه-م2بودجه00-031024</t>
  </si>
  <si>
    <t>‫1403/10/24</t>
  </si>
  <si>
    <t>‫اسنادخزانه-م4بودجه00-030522</t>
  </si>
  <si>
    <t>‫1403/05/22</t>
  </si>
  <si>
    <t>‫اسنادخزانه-م4بودجه99-011215</t>
  </si>
  <si>
    <t>‫1401/12/15</t>
  </si>
  <si>
    <t>‫1402/02/18</t>
  </si>
  <si>
    <t>‫اسنادخزانه-م6بودجه00-030723</t>
  </si>
  <si>
    <t>‫1403/07/23</t>
  </si>
  <si>
    <t>‫اسنادخزانه-م7بودجه00-030912</t>
  </si>
  <si>
    <t>‫1403/09/12</t>
  </si>
  <si>
    <t>‫اسنادخزانه-م8بودجه00-030919</t>
  </si>
  <si>
    <t>‫1403/09/19</t>
  </si>
  <si>
    <t>‫اسنادخزانه-م11بودجه99-020906</t>
  </si>
  <si>
    <t>‫1402/09/06</t>
  </si>
  <si>
    <t>‫اسنادخزانه-م12بودجه98-001111</t>
  </si>
  <si>
    <t>‫1400/11/11</t>
  </si>
  <si>
    <t>‫اسنادخزانه-م17بودجه99-010226</t>
  </si>
  <si>
    <t>‫1401/02/26</t>
  </si>
  <si>
    <t>‫1400/08/24</t>
  </si>
  <si>
    <t>‫1401/10/19</t>
  </si>
  <si>
    <t>‫اسنادخزانه-م6بودجه99-020321</t>
  </si>
  <si>
    <t>‫1402/03/21</t>
  </si>
  <si>
    <t>‫مرابحه عام دولت3-ش.خ 0103</t>
  </si>
  <si>
    <t>‫مرابحه عام دولت87-ش.خ030304</t>
  </si>
  <si>
    <t>‫1401/03/03</t>
  </si>
  <si>
    <t>‫1403/03/04</t>
  </si>
  <si>
    <t>‫سود دریافتنی سپرده‌های بانکی</t>
  </si>
  <si>
    <t>1400/09/30</t>
  </si>
  <si>
    <t>1400/06/31</t>
  </si>
  <si>
    <t>دوره مالی سه ماهه منتهی به 1400/09/30</t>
  </si>
  <si>
    <t>‫7-3- حصه غیر سهمی اوراق تبعی به شرح زیر است:</t>
  </si>
  <si>
    <t>اختیار فروش تبعی مارون 001030</t>
  </si>
  <si>
    <t xml:space="preserve">قیمت تعدیل شده اوراق </t>
  </si>
  <si>
    <t>‫7-4- صندوق در تاریخ خالص دارایی ها دارای اوراق اختیار فروش تبعی پتروشیمی مارون به نماد" ذمارون ت.ف0010" به تعداد 4040500 ورقه سهم می باشد که به شرح فوق ارزیابی شده است:</t>
  </si>
  <si>
    <t>خالص دارایی های هر واحد سرمایه گذاری برابر است با نسبت کل خالص دارایی بر تعداد کل واحدهای سرمایه گذاری.</t>
  </si>
  <si>
    <t>‫21- سایر درآمدها</t>
  </si>
  <si>
    <t>‫22- هزینه‌های کارمزد ارکان</t>
  </si>
  <si>
    <t>‫23- سایر هزینه ها</t>
  </si>
  <si>
    <t>صندوق سرمایه‌گذاری ‫اختصاصی بازارگردانی تصمیم ساز</t>
  </si>
  <si>
    <t>صندوق های سرمایه گذاری</t>
  </si>
  <si>
    <t>صندوق سرمایه گذاری با درآمد ثابت تصمیم</t>
  </si>
  <si>
    <t>‫بانك تجارت</t>
  </si>
  <si>
    <t>ذخیره کارمزد تصفیه</t>
  </si>
  <si>
    <t>ذخیره آبونمان نرم افزار</t>
  </si>
  <si>
    <t>صندوق س با درآمد ثابت تصمیم</t>
  </si>
  <si>
    <t>1399/09/19</t>
  </si>
  <si>
    <t>1400/03/10</t>
  </si>
  <si>
    <t>1400/05/31</t>
  </si>
  <si>
    <t>بازگشت هزینه تنزیل سود سپرده</t>
  </si>
  <si>
    <t>حق پذیرش و عضویت در کانون ها</t>
  </si>
  <si>
    <t>هزینه آبونمان نرم افزار</t>
  </si>
  <si>
    <t>هزینه تسهیلات بانکی</t>
  </si>
  <si>
    <t>هزینه کارمزد بانکی</t>
  </si>
  <si>
    <t>هزینه تصفیه</t>
  </si>
  <si>
    <t>سود تحقق نیافته صندوق های سرمایه گذاری</t>
  </si>
  <si>
    <t>‫سود سپرده و گواهی سپرده بانکی</t>
  </si>
  <si>
    <t>1402/05/31</t>
  </si>
  <si>
    <t>سود سپرده کوتاه مدت</t>
  </si>
  <si>
    <t>شرح</t>
  </si>
  <si>
    <t>ارقام بدون تعدیل</t>
  </si>
  <si>
    <t>تعدیل شده برای نسبت جاری</t>
  </si>
  <si>
    <t>تعدیل شده برای محاسبه نسبت بدهی و تعهدات</t>
  </si>
  <si>
    <t>جمع دارایی جاری</t>
  </si>
  <si>
    <t>جمع دارایی غیرجاری</t>
  </si>
  <si>
    <t>جمع کل دارایی ها</t>
  </si>
  <si>
    <t>جمع بدهی های جاری</t>
  </si>
  <si>
    <t>جمع بدهی های غیر جاری</t>
  </si>
  <si>
    <t>جمع کل بدهی ها</t>
  </si>
  <si>
    <t>جمع کل تعهدات</t>
  </si>
  <si>
    <t>جمع کل بدهی ها و تعهدات</t>
  </si>
  <si>
    <t>نسبت جاری</t>
  </si>
  <si>
    <t>نسبت بدهی و تعهدات</t>
  </si>
  <si>
    <t>جمع:</t>
  </si>
  <si>
    <t>درصد نسبت به کل واحدها ممتاز</t>
  </si>
  <si>
    <t>نام دارندگان واحد های ممتاز</t>
  </si>
  <si>
    <t>ردیف</t>
  </si>
  <si>
    <t xml:space="preserve">2- ارکان صندوق سرمایه‌گذاری </t>
  </si>
  <si>
    <t xml:space="preserve">1-2- اطلاع رسانی </t>
  </si>
  <si>
    <t>1-1- تاریخچه فعالیت</t>
  </si>
  <si>
    <t xml:space="preserve">1- اطلاعات کلی صندوق </t>
  </si>
  <si>
    <t>خالص ارزش فروش اوراق مشارکت در هر روز با کسر کارمزد فروش از قیمت بازار آن‌ها محاسبه می‌شود.</t>
  </si>
  <si>
    <t>سرمایه‌گذاری در اوراق بهادار شامل سهام و سایر انواع اوراق بهادار در هنگام تحصیل به بهای تمام شده ثبت و در اندازه‌گیری‌های بعدی به خالص ارزش فروش طبق دستورالعمل "نحوه تعیین قیمت خرید و فروش اوراق بهادار در صندوق‌های سرمایه‌گذاری" مصوب 1386/11/30 هیات مدیره سازمان بورس اوراق بهادار اندازه گیری می‌شود.</t>
  </si>
  <si>
    <t>هزینه‌های دسترسی به نرم‌افزار، تارنما و خدمات پشتیبانی آن‌ها</t>
  </si>
  <si>
    <t>معادل مبلغ تعیین شده توسط کانون‌های مذکور، مشروط بر این‌که عضویت در این کانون‌ها طبق مقررات اجباری باشد.</t>
  </si>
  <si>
    <t>حق پذیرش و عضویت در کانون‌ها</t>
  </si>
  <si>
    <t>معادل یک در هزار ارزش خالص روز دارایی های صندوق در آغاز دوره اولیه تصفیه تا سقف 1،000 میلیون ریال می باشد.</t>
  </si>
  <si>
    <t>حق الزحمه و کارمزد تصفیه مدیر صندوق</t>
  </si>
  <si>
    <t>حق الزحمه حسابرس</t>
  </si>
  <si>
    <t>کارمزد متولي</t>
  </si>
  <si>
    <t>سالانه 2 درصد (0/02) از متوسط روزانۀ ارزش سهام و حق تقدم سهام تحت تملک صندوق بعلاوه 0/2 درصد (0/002) از ارزش روزانۀ اوراق بهادار با درآمد ثابت تحت تملک موضوع بند2-2-2 امیدنامه.</t>
  </si>
  <si>
    <t>کارمزد مدیر</t>
  </si>
  <si>
    <t>حداکثر تا مبلغ 80 میلیون ریال برای برگزاری مجامع در طول یک سال مالي با ارائه مدارك مثبته با تائید متولی صندوق</t>
  </si>
  <si>
    <t>هزینه‌های برگزاری مجامع صندوق</t>
  </si>
  <si>
    <t>تا سقف 80 میلیون ریال با ارائه مدارک مثبته با تائید متولی صندوق.</t>
  </si>
  <si>
    <t>هزینه‌های تأسیس</t>
  </si>
  <si>
    <t>شرح نحوة محاسبة هزینه</t>
  </si>
  <si>
    <t>عنوان هزینه</t>
  </si>
  <si>
    <t>کارمزد ارکان و تصفیه صندوق سرمایه‌گذاری به صورت روزانه به شرح جدول زیر و بر اساس امیدنامه دوره فعالیت صندوق محاسبه و در حساب‌ها ثبت می‌گردد.</t>
  </si>
  <si>
    <t>صندوق سرمایه‌گذاری اختصاصی بازارگردانی تصمیم ساز</t>
  </si>
  <si>
    <t>تصمیم</t>
  </si>
  <si>
    <t>حداقل معاملات روزانه</t>
  </si>
  <si>
    <t>حداقل سفارش انباشته</t>
  </si>
  <si>
    <t>دامنه مظنه</t>
  </si>
  <si>
    <t>نماد</t>
  </si>
  <si>
    <t>نام شرکت</t>
  </si>
  <si>
    <t>صندوق متعهد است که خرید و فروش اوراق بهادار موضوع بازارگردانی را طبق بند 7 امیدنامه صندوق انجام دهد و یا در شرایط مشخص شده معاف از ایفای تعهدات است، تعهدات بازارگردانی اوراق بهادار تعریف شده در بند 7-1 امیدنامه به شرح زیر است.</t>
  </si>
  <si>
    <t>سود و کارمزد تسهیلات دریافتی از بانک‌ها و موسسات مالی و اعتباری و خريد اقساطي سهام، مخارج تأمین مالی را در بر می‌گیرد و در دوره وقوع به عنوان هزینه شناسایی می‌شود.</t>
  </si>
  <si>
    <t>در تاریخ صورت خالص دارایی ها، صندوق هیچگونه  بدهی احتمالی ندارد.</t>
  </si>
  <si>
    <t xml:space="preserve">دارنده واحدهای ممتاز و مؤسس صندوق </t>
  </si>
  <si>
    <t>مؤسسه حسابرسی شاخص اندیشان</t>
  </si>
  <si>
    <t>خالص</t>
  </si>
  <si>
    <t>مؤسسه حسابرسي و بهبود سیستمهای مدیریت حسابرسین</t>
  </si>
  <si>
    <t>مطابق با ماده 4 اساسنامه کلیه دارایی ها، بدهی ها و هزینه های مربوط به هریک از عملیات بازارگردانی شرکت های مورد نظر بصورت جداگانه به شرح ذیل می باشد:</t>
  </si>
  <si>
    <t>جاری کارگزاران</t>
  </si>
  <si>
    <t>پایه محاسباتی</t>
  </si>
  <si>
    <t>ضریب (درصد)</t>
  </si>
  <si>
    <t>ارقام پایه شرکت</t>
  </si>
  <si>
    <t>ارقام تعدیل شدۀ شرکت برای محاسبۀ</t>
  </si>
  <si>
    <t>نوع</t>
  </si>
  <si>
    <t>سهام</t>
  </si>
  <si>
    <t>ارزش روز سهم</t>
  </si>
  <si>
    <t>حداقل تعهدات</t>
  </si>
  <si>
    <t>ارزش روز حداقل تعهدات</t>
  </si>
  <si>
    <t>نسبت تعهدات</t>
  </si>
  <si>
    <t xml:space="preserve"> ثابت </t>
  </si>
  <si>
    <t>1- دارایی جاری</t>
  </si>
  <si>
    <t>ارزش دفتری با احتساب سود تعلق‌گرفته قابل دریافت در تاریخ محاسبه</t>
  </si>
  <si>
    <t xml:space="preserve">1-4-1- سپردۀ تضمین معاملات اوراق مشتقه </t>
  </si>
  <si>
    <t xml:space="preserve">2-4-1- تضمین سایر معاملات </t>
  </si>
  <si>
    <t>ارزش بازخرید تضمین شده در تاریخ محاسبه</t>
  </si>
  <si>
    <t>خالص ارزش فروش(قیمت پایانی پس از کسر هزینه‌های فروش) با احتساب سود تعلق‌گرفته قابل دریافت در تاریخ محاسبه</t>
  </si>
  <si>
    <t>خالص ارزش فروش(قیمت پایانی پس از کسر هزینه‌های فروش)</t>
  </si>
  <si>
    <t>ارزش دفتری ( قیمت تمام شده پس از کسر ذخایر کاهش ارزش)</t>
  </si>
  <si>
    <t>ارزش ابطال واحدهای سرمایه‌گذاری (پس از کسر هزینه‌های ابطال)</t>
  </si>
  <si>
    <t>خالص ارزش فروش یا ارزش دفتری هر کدام کمتر باشد</t>
  </si>
  <si>
    <t>ارزش دفتری</t>
  </si>
  <si>
    <t>ارزش دفتری (پس از کسر ذخایر کاهش ارزش)</t>
  </si>
  <si>
    <t>ارزش دفتری، جایگزینی یا بازاری هر کدام کمتر باشد</t>
  </si>
  <si>
    <t>جمع دارایی های جاری</t>
  </si>
  <si>
    <t>2- دارایی‌های غیرجاری</t>
  </si>
  <si>
    <t>بهای تمام شده</t>
  </si>
  <si>
    <t>خالص ارزش فروش(قیمت پایانی پس از کسر هزینه‌های فروش)با احتساب سود تعلق گرفته قابل دریافت در تاریخ محاسبه</t>
  </si>
  <si>
    <t>خالص ارزش فروش(قیمت پایانی پس از کسر هزینه‌های فروش) با احتساب سود تعلق گرفته قابل دریافت در تاریخ محاسبه</t>
  </si>
  <si>
    <t xml:space="preserve">خالص ارزش فروش(قیمت پایانی پس از کسر هزینه‌های فروش) </t>
  </si>
  <si>
    <t>ارزش دفتری (قیمت تمام شده پس از کسر ذخایر کاهش ارزش)</t>
  </si>
  <si>
    <t>ارزش دفتری تنزیل شده با نرخ آخرین اوراق مشارکت دولتی منتشره</t>
  </si>
  <si>
    <t>ارزش دفتری(اصل وام به اضافه سودهای پرداختنی)</t>
  </si>
  <si>
    <t>4- بدهی‌های غیرجاری</t>
  </si>
  <si>
    <t>ارزش دفتری( اصل وام به اضافه سودهای پرداختنی)</t>
  </si>
  <si>
    <t>سرفصل تعهدات</t>
  </si>
  <si>
    <t>1- ضمانت نقدشوندگی</t>
  </si>
  <si>
    <t>ارزش بازاری حداقل معاملات روزانه تعهد شده و در غیراینصورت متوسط ارزش معاملات روزانه بازارگردان ظرف یک‌هفتۀ اخیر</t>
  </si>
  <si>
    <t>حداقل معاملات روزانه تعهد شده براساس قیمت در آخرین معامله بازارگردان و در غیر این‌صورت متوسط روزانه ارزش معاملات بازارگردان ظرف یک هفته اخیر</t>
  </si>
  <si>
    <t>ارزش روز حداقل معاملات روزانه تعهد شده براساس قیمت در آخرین معامله بازارگردان و در غیر این‌صورت متوسط روزانه ارزش معاملات بازارگردان ظرف یک هفته اخیر</t>
  </si>
  <si>
    <t xml:space="preserve">در مورد صندوق‌های در شرف تاسیس دوازده در هزار ارزش اسمی حداکثر تعداد پیش‌بینی شدۀ واحدهای صندوق در امیدنامه و در مورد صندوق‌های فعال دوازده در هزار میانگین ارزش روزانه دارایی‌های صندوق در سه ماه گذشته یا مدت فعالیت صندوق هر کدام کمتر است </t>
  </si>
  <si>
    <t xml:space="preserve">در مورد صندوق‌های در شرف تاسیس پانزده در هزار ارزش اسمی حداکثر تعداد پیش‌بینی شدۀ واحدهای صندوق در امیدنامه و در مورد صندوق‌های فعال پانزده در هزار میانگین ارزش روزانه دارایی‌های صندوق در سه ماه گذشته یا مدت فعالیت صندوق هر کدام کمتر است </t>
  </si>
  <si>
    <t>2- ضمانت حداقل سود</t>
  </si>
  <si>
    <t>در مورد صندوق‌های در شرف تأسیس ارزش اسمی میانگین حداکثر و حداقل تعداد پیش‌بینی شدة واحدهای سرمایه‌گذاری موضوع ضمانت ضربدر نرخ سود تضمین شدة سالانه بسته به نوع تضمین و در مورد صندوق‌های فعال، ارزش روز خالص دارایی‌های‌واحدهای سرمایه‌گذاری موضوع ضمانت، ضربدر نرخ سود تضمین شدۀ سالانه .</t>
  </si>
  <si>
    <t>3- تعهد خرید</t>
  </si>
  <si>
    <t>ارزش کل سهام در تعهد پذیره‌نویسی در حال عرضه براساس قیمت عرضه</t>
  </si>
  <si>
    <t>ارزش کل اوراق بهادار در تعهد پذیره‌نویسی در حال عرضه براساس قیمت عرضه</t>
  </si>
  <si>
    <t>ارزش واحدهای سرمایه‌گذاری صندوق به قیمت عرضه</t>
  </si>
  <si>
    <t>ارزش کل اوراق موضوع ضمانت بازخرید به قیمت تعهد شده</t>
  </si>
  <si>
    <t>بسته به مورد و به تشخیص سازمان</t>
  </si>
  <si>
    <t>به مبلغ برآوردی براساس نظر بازرس شرکت</t>
  </si>
  <si>
    <t>تعدیل شده برای محاسبۀ نسبت جاری</t>
  </si>
  <si>
    <t>تعدیل شده برای محاسبۀ نسبت بدهی و تعهدات</t>
  </si>
  <si>
    <t>دارایی جاری</t>
  </si>
  <si>
    <t>دارایی غیر جاری</t>
  </si>
  <si>
    <t>کل دارایی ها- دارایی های جاری تعدیل شده</t>
  </si>
  <si>
    <t>بدهی های جاری</t>
  </si>
  <si>
    <t>بدهی های غیر جاری</t>
  </si>
  <si>
    <t>کل بدهی ها</t>
  </si>
  <si>
    <t>کل تعهدات</t>
  </si>
  <si>
    <t>کل تعهدات و بدهی ها- کل تعهدات و بدهی های جاری تعدیل شده</t>
  </si>
  <si>
    <t>نسبت بدهی (و تعهدات)</t>
  </si>
  <si>
    <t>5-7</t>
  </si>
  <si>
    <t>‫مؤسسه حسابرسي و بهبود سیستمهای مدیریت حسابرسین</t>
  </si>
  <si>
    <t>سود قبل از هزینه های مالی</t>
  </si>
  <si>
    <t>هزینه های مالی</t>
  </si>
  <si>
    <t xml:space="preserve">   </t>
  </si>
  <si>
    <t>‫واحدهای سرمایه‌گذاری صادر شده طی دوره</t>
  </si>
  <si>
    <t>‫واحدهای سرمایه‌گذاری ابطال شده طی دوره</t>
  </si>
  <si>
    <t>3- مبنای تهیه صورت‌های مالی</t>
  </si>
  <si>
    <t xml:space="preserve">4- خلاصه اهم رویه‌های حسابداری </t>
  </si>
  <si>
    <t>4-1- سرمایه‌گذاری‌ها:</t>
  </si>
  <si>
    <t>4-2- درآمد‌های حاصل از سرمایه‌گذاری‌ها:</t>
  </si>
  <si>
    <t>4-3- محاسبه کارمزد ارکان و تصفیه:</t>
  </si>
  <si>
    <t>4-4- بدهی به ارکان صندوق:</t>
  </si>
  <si>
    <t>4-5- تعدیلات ناشی از تفاوت قیمت صدور و ابطال:</t>
  </si>
  <si>
    <t>4-6-  مخارج تأمین مالی:</t>
  </si>
  <si>
    <t>4-7- سایر دارایی ها:</t>
  </si>
  <si>
    <t>4-8- تعهدات و شرایط بازارگردانی</t>
  </si>
  <si>
    <t>هزینه کارمزد ارکان به شرح زیر است:</t>
  </si>
  <si>
    <t>توسعه فردا</t>
  </si>
  <si>
    <t>ملل پویا</t>
  </si>
  <si>
    <t>مدیر</t>
  </si>
  <si>
    <t>واحد سرمایه گذاری عادی</t>
  </si>
  <si>
    <t>13-1</t>
  </si>
  <si>
    <t>آهنگری تراکتور سازی ایران</t>
  </si>
  <si>
    <t>‫14-2</t>
  </si>
  <si>
    <t>آهنگری تراکتورسازی ایران</t>
  </si>
  <si>
    <t>تعدیلات ناشی از صدور واحدهای سرمایه گذاری</t>
  </si>
  <si>
    <t>‫6- سرمایه‌گذاری در سپرده بانکی و گواهی سپرده بانکی</t>
  </si>
  <si>
    <t>‫7- سرمایه گذاری در صندوق‌های سرمایه‌گذاری</t>
  </si>
  <si>
    <t>‫8- حسابهای دریافتنی</t>
  </si>
  <si>
    <t>‫9- سایر دارایی‌ها</t>
  </si>
  <si>
    <t>‫10- جاری کارگزاران</t>
  </si>
  <si>
    <t>‫11- پرداختنی به ارکان صندوق</t>
  </si>
  <si>
    <t>‫12- سایر حساب‌های پرداختنی و ذخایر</t>
  </si>
  <si>
    <t>‫13- خالص دارایی ها</t>
  </si>
  <si>
    <t>13-1-خالص دارایی های هر واحد سرمایه گذاری</t>
  </si>
  <si>
    <t>‫14-سود فروش اوراق بهادار</t>
  </si>
  <si>
    <t>‫14-2- سود حاصل از ابطال واحدهای صندوق های سرمایه گذاری به شرح زیر است:</t>
  </si>
  <si>
    <t>‫15- سود تحقق نیافته نگهداری اوراق بهادار</t>
  </si>
  <si>
    <t>‫15-1- خالص سود تحقق نیافته نگهداری سهام به شرح زیر است:</t>
  </si>
  <si>
    <t>‫15-2- سود تحقق نیافته نگهداری صندوق های سرمایه گذاری به شرح زیر است:</t>
  </si>
  <si>
    <t>سرمایه گذاری در سهام و حق تقدم سهام</t>
  </si>
  <si>
    <t>تعدیلات</t>
  </si>
  <si>
    <t>شرکت سبدگردان تصمیم نگار ارزش آفرینان</t>
  </si>
  <si>
    <t>مدیر صندوق</t>
  </si>
  <si>
    <t>کارگزاری توسعه فردا</t>
  </si>
  <si>
    <t>کارگزاری ملل پویا</t>
  </si>
  <si>
    <t>کارگزاری بانک تجارت</t>
  </si>
  <si>
    <t>خاهن</t>
  </si>
  <si>
    <t>درآمدها:</t>
  </si>
  <si>
    <t>‫خالص دارایی‌ها در 1400/06/31</t>
  </si>
  <si>
    <t>بورسی</t>
  </si>
  <si>
    <t>میلیون ریال</t>
  </si>
  <si>
    <t>16-1</t>
  </si>
  <si>
    <t>‫15-1</t>
  </si>
  <si>
    <t>‫15-2</t>
  </si>
  <si>
    <t>14-1</t>
  </si>
  <si>
    <t>دارایی ها و بدهی ها</t>
  </si>
  <si>
    <t>نوع حساب</t>
  </si>
  <si>
    <t>ضریب ( درصد)</t>
  </si>
  <si>
    <t>مانده طبق تراز یا صورت های مالی(میلیون ریال)</t>
  </si>
  <si>
    <t>مانده تعدیل شده جهت محاسبه</t>
  </si>
  <si>
    <t>1-1- وجه نقد</t>
  </si>
  <si>
    <t>2-1- سپرده بانکی کوتاه مدت</t>
  </si>
  <si>
    <t xml:space="preserve">3-1- گواهی سپرده سرمایه‌گذاری عام کوتاه مدت نزد مؤسسات پولی </t>
  </si>
  <si>
    <t>4-1- سپرده نزد بورس‌ها یا اتاق‌های پایاپای</t>
  </si>
  <si>
    <t>5-1- سایر سپرده‌ها</t>
  </si>
  <si>
    <t xml:space="preserve">6-1- سرمایه‌گذاری کوتاه مدت </t>
  </si>
  <si>
    <t>1-6-1- سرمایه‌گذاری در اوراق بهادار با درآمد ثابت</t>
  </si>
  <si>
    <t>1-1-6-1- دارای تضمین بازخرید پیش از سررسید</t>
  </si>
  <si>
    <t>2-1-6-1- بدون تضمین بازخرید پیش از سررسید</t>
  </si>
  <si>
    <t>1-2-1-6-1- پذیرفته شده در بورس یا فرابورس</t>
  </si>
  <si>
    <t>1-1-2-1-6-1- دارای بازارگردان با مجوز</t>
  </si>
  <si>
    <t>1-1-2-1-6-1- 1- بازارگردانی توسط خود نهاد مالی</t>
  </si>
  <si>
    <t>1-1-2-1-6-1- 2- بازارگردانی توسط سایرین</t>
  </si>
  <si>
    <t>2-1-2-1-6-1- بدون بازارگردان دارای مجوز</t>
  </si>
  <si>
    <t>2-2-1-6-1- پذیرفته نشده در بورس یا فرا بورس</t>
  </si>
  <si>
    <t>2-2-1-6-1- 1- دارای بازارگردان با مجوز</t>
  </si>
  <si>
    <t>2-2-1-6-1- 1-1- بازارگردانی توسط خود نهاد مالی</t>
  </si>
  <si>
    <t>2-2-1-6-1- 2-1- بازارگردانی توسط سایرین</t>
  </si>
  <si>
    <t>2-2-1-6-1- 2- بدون بازارگردان دارای مجوز</t>
  </si>
  <si>
    <t>خالص ارزش فروش یا قیمت اسمی هرکدام که کمتر است با احتساب سود تعلق‌گرفته قابل دریافت در تاریخ محاسبه</t>
  </si>
  <si>
    <t>2-6-1- سرمایه‌گذاری در سهام شرکت‌ها</t>
  </si>
  <si>
    <t>1-2-6-1- سهام پذیرفته شده در بورس تهران یا بازار اول فرابورس</t>
  </si>
  <si>
    <t>1-1-2-6-1- دارای بازارگردان با مجوز</t>
  </si>
  <si>
    <t>1-1-2-6-1- 1-  بازارگردانی توسط خود نهاد مالی</t>
  </si>
  <si>
    <t>1-1-2-6-1- 2- بازارگردانی توسط سایرین</t>
  </si>
  <si>
    <t>2-1-2-6-1- بدون بازارگردان دارای مجوز</t>
  </si>
  <si>
    <t>2-6-1-سرمایه گذاری در سهام شرکت ها</t>
  </si>
  <si>
    <t>2-2-6-1- سهام پذیرفته شده در سایر بازارهای فرابورس ایران</t>
  </si>
  <si>
    <t xml:space="preserve">2-2-6-1- 1-  بازار دوم فرابورس </t>
  </si>
  <si>
    <t>2-2-6-1- 1- 1- دارای بازارگردان با مجوز</t>
  </si>
  <si>
    <t>2-2-6-1- 1- 1- 1-  بازارگردانی توسط خود نهاد مالی</t>
  </si>
  <si>
    <t>2-2-6-1- 1- 1- 2-  بازارگردانی توسط سایرین</t>
  </si>
  <si>
    <t>2-2-6-1- 1- 2- بدون بازارگردان دارای مجوز</t>
  </si>
  <si>
    <t>2-2-6-1- 2- سایر بازارهای فرابورس</t>
  </si>
  <si>
    <t>2-2-6-1- 2- 1- دارای بازارگردان با مجوز</t>
  </si>
  <si>
    <t>2-2-6-1- 2- 1- 1-  بازارگردانی توسط خود نهاد مالی</t>
  </si>
  <si>
    <t>ارزش دفتری یا خالص ارزش فروش(قیمت پایانی پس از کسر هزینه‌های فروش) هر کدام که کمتر است.</t>
  </si>
  <si>
    <t>2-2-6-1- 2- 1- 2-  بازارگردانی توسط سایرین</t>
  </si>
  <si>
    <t>2-2-6-1- 2- 2- بدون بازارگردان</t>
  </si>
  <si>
    <t>3-2-6-1- سرمایه گذاری در سهام بورس ها، فرابورس و شرکت سپرده گذاری مرکزی</t>
  </si>
  <si>
    <t>میانگین وزنی ماهانۀ معاملات انجام شده در خصوص هر یک از سهام مزبور</t>
  </si>
  <si>
    <t xml:space="preserve"> 4-2-6-1- سرمایه گذاری در سایر سهام</t>
  </si>
  <si>
    <t>3-6-1- سرمایه‌گذاری در واحدهای سرمایه‌گذاری صندوق‌های سرمایه‌گذاری دارای مجوز</t>
  </si>
  <si>
    <t xml:space="preserve"> 1-3-6-1- صندوق سرمایه‌گذاری در اوراق بهادار </t>
  </si>
  <si>
    <t xml:space="preserve"> 1-3-6-1- 1- در اوراق بهادار با درآمد ثابت</t>
  </si>
  <si>
    <t xml:space="preserve"> 1-3-6-1- 1- 1- ضمانت نقدشوندگی توسط خود نهاد مالی</t>
  </si>
  <si>
    <t xml:space="preserve"> 1-3-6-1- 1- 2- ضمانت نقدشوندگی توسط سایر نهادهای مالی</t>
  </si>
  <si>
    <t xml:space="preserve"> 1-3-6-1- 2- در سهام</t>
  </si>
  <si>
    <t xml:space="preserve"> 1-3-6-1- 2- 1-  ضمانت نقدشوندگی توسط خود نهاد مالی</t>
  </si>
  <si>
    <t xml:space="preserve"> 1-3-6-1- 2- 2- ضمانت نقدشوندگی توسط سایر نهادهای مالی</t>
  </si>
  <si>
    <t>2-3-6-1- صندوق زمین و ساختمان</t>
  </si>
  <si>
    <t>2-3-6-1- 1- بازارگردان خود نهاد مالی</t>
  </si>
  <si>
    <t>2-3-6-1- 2- بازارگردان سایر نهادهای مالی</t>
  </si>
  <si>
    <t xml:space="preserve">2-3-6-1- 3- بدون بازار گردان </t>
  </si>
  <si>
    <t>3-3-6-1- صندوق طلا</t>
  </si>
  <si>
    <t>3-3-6-1- 1- بازارگردان خود نهاد مالی</t>
  </si>
  <si>
    <t>3-3-6-1- 2- بازارگردان سایر نهادهای مالی</t>
  </si>
  <si>
    <t>3-3-6-1- 3- بدون بازارگردان</t>
  </si>
  <si>
    <t>4-3-6-1- صندوق ارز</t>
  </si>
  <si>
    <t>4-3-6-1 -1- بازارگردان خود نهاد مالی</t>
  </si>
  <si>
    <t>4-3-6-1 -2- بازارگردان سایر نهادهای مالی</t>
  </si>
  <si>
    <t>4-3-6-1 -3- بدون بازارگردان</t>
  </si>
  <si>
    <t>4-6-1- سایر سرمایه‌گذاری‌های کوتاه مدت</t>
  </si>
  <si>
    <t>7-1- حساب‌ها و اسناد دریافتنی تجاری</t>
  </si>
  <si>
    <t>1-7-1- دارای وثایق و ضمانت کافی(1)</t>
  </si>
  <si>
    <t>1-7-1- دارای وثایق و ضمانت کافی(2)</t>
  </si>
  <si>
    <t>1-7-1- دارای وثایق و ضمانت کافی(3)</t>
  </si>
  <si>
    <t>2-7-1- بدون وثیقه و ضمانت کافی</t>
  </si>
  <si>
    <t>1-2-7-1- از شرکت‌های گروه و وابسته</t>
  </si>
  <si>
    <t xml:space="preserve">2-2-7-1- از سایر شرکت‌ها و اشخاص </t>
  </si>
  <si>
    <t>3-7-1- سایر اسناد دریافتنی تجاری</t>
  </si>
  <si>
    <t>4-7-1- سود سهام دریافتنی</t>
  </si>
  <si>
    <t>1-4-7-1- سود سهام دریافتنی از شرکت های گروه و وابسته</t>
  </si>
  <si>
    <t>2-4-7-1- سود سهام دریافتنی از شرکت های پذیرفته شده در بورس تهران یا فرابورس ایران</t>
  </si>
  <si>
    <t>3-4-7-1- سود سهام دریافتنی از سایر شرکت ها</t>
  </si>
  <si>
    <t>7-1- 5- سایر اسناد دریافتنی</t>
  </si>
  <si>
    <t xml:space="preserve">8-1- حساب‌های دریافتنی تجاری </t>
  </si>
  <si>
    <t xml:space="preserve">9-1- سایر حساب‌های دریافتنی </t>
  </si>
  <si>
    <t>10-1- سفارش و پیش‌پرداخت‌ها</t>
  </si>
  <si>
    <t>11-1- سایر دارایی‌های جاری</t>
  </si>
  <si>
    <t xml:space="preserve">1-2- سپرده بلندمدت نزد مؤسسات پولی </t>
  </si>
  <si>
    <t>1-1-2- با امکان برداشت قبل از سررسید</t>
  </si>
  <si>
    <t>2-1-2- بدون امکان برداشت قبل از سررسید</t>
  </si>
  <si>
    <t xml:space="preserve">2-2- گواهی سپرده سرمایه‌گذاری بلندمدت نزد مؤسسات پولی </t>
  </si>
  <si>
    <t xml:space="preserve"> 1-2-2- بدون جریمه در صورت برداشت قبل از سررسید</t>
  </si>
  <si>
    <t xml:space="preserve"> 2-2-2- با جریمه در صورت برداشت قبل از سررسید</t>
  </si>
  <si>
    <t>3-2- سایر سپرده‌ها</t>
  </si>
  <si>
    <t>4-2- دارایی‌های ثابت مشهود</t>
  </si>
  <si>
    <t>1-4-2- زمین</t>
  </si>
  <si>
    <t>2-4-2- ساختمان</t>
  </si>
  <si>
    <t>3-4-2- وسایل نقلیه</t>
  </si>
  <si>
    <t xml:space="preserve">ارزش دفتری </t>
  </si>
  <si>
    <t>4-4-2- اثاثیه و منصوبات</t>
  </si>
  <si>
    <t>5-4-2- پیش پرداختهای سرمایه‌ای</t>
  </si>
  <si>
    <t>6-4-2- سایر دارایی‌های ثابت مشهود</t>
  </si>
  <si>
    <t>5-2- دارایی‌های نامشهود</t>
  </si>
  <si>
    <t>1-5-2- سرقفلی و حق الامتیاز</t>
  </si>
  <si>
    <t>2-5-2 سایر دارایی‌های نامشهود</t>
  </si>
  <si>
    <t>6-2- سرمایه‌گذاری بلندمدت</t>
  </si>
  <si>
    <t>1-6-2- سرمایه‌گذاری در اوراق بهادار با درآمد ثابت</t>
  </si>
  <si>
    <t>1-1-6-2- دارای تضمین بازخرید پیش از سررسید</t>
  </si>
  <si>
    <t>2-1-6-2- بدون تضمین بازخرید پیش از سررسید</t>
  </si>
  <si>
    <t>2-1-6-2- 1- پذیرفته شده در بورس یا فرابورس</t>
  </si>
  <si>
    <t>2-1-6-2- 1- 1- دارای بازارگردان با مجوز سازمان</t>
  </si>
  <si>
    <t>2-1-6-2- 1- 1- 1- بازارگردانی توسط خود نهاد مالی</t>
  </si>
  <si>
    <t>2-1-6-2- 1- 1- 2- بازارگردانی توسط نهاد مالی دیگر</t>
  </si>
  <si>
    <t>2-1-6-2- 1- 2- بدون بازارگردان با مجوز سازمان</t>
  </si>
  <si>
    <t>2-1-6-2- 2- پذیرفته نشده در بورس یا فرا بورس</t>
  </si>
  <si>
    <t>2-1-6-2- 2- 1-  دارای بازارگردان با مجوز سازمان</t>
  </si>
  <si>
    <t>2-1-6-2- 2- 1- 1- بازارگردانی توسط خود نهاد مالی</t>
  </si>
  <si>
    <t>2-1-6-2- 2- 1- 2- بازارگردانی توسط نهاد مالی دیگر</t>
  </si>
  <si>
    <t>2-1-6-2- 2- 2- بدون بازارگردان دارای مجوز از سازمان</t>
  </si>
  <si>
    <t>خالص ارزش فروش یا قیمت اسمی هر کدام کمتر است با احتساب سود تعلق گرفته قابل دریافت در تاریخ محاسبه</t>
  </si>
  <si>
    <t>2-6-2- سرمایه‌گذاری در سهام شرکت‌ها</t>
  </si>
  <si>
    <t xml:space="preserve">1-2-6-2- سهام پذیرفته شده در بورس تهران یا بازار اول فرابورس </t>
  </si>
  <si>
    <t>1-2-6-2- 1- سهام مدیریتی</t>
  </si>
  <si>
    <t>1-2-6-2- 2- سهام غیرمدیریتی</t>
  </si>
  <si>
    <t>1-2-6-2- 2- 1-  دارای بازارگردان با مجوز</t>
  </si>
  <si>
    <t>1-2-6-2- 2- 1- 1-  بازارگردانی توسط خود نهاد مالی</t>
  </si>
  <si>
    <t>1-2-6-2- 2- 1- 2- بازارگردانی توسط سایرین</t>
  </si>
  <si>
    <t>1-2-6-2- 2- 2- بدون بازارگردان دارای مجوز</t>
  </si>
  <si>
    <t>2-2-6-2- سهام پذیرفته شده در سایر بازارهای فرابورس ایران</t>
  </si>
  <si>
    <t>2-2-6-2- 1-  بازار دوم فرابورس</t>
  </si>
  <si>
    <t>2-2-6-2- 1- 1-  دارای بازارگردان با مجوز</t>
  </si>
  <si>
    <t>2-2-6-2- 1- 1- 1- بازارگردانی توسط خود نهاد مالی</t>
  </si>
  <si>
    <t>2-2-6-2- 1- 1- 2- بازارگردانی توسط سایرین</t>
  </si>
  <si>
    <t>2-2-6-2- 1- 2- بدون بازارگردان دارای مجوز</t>
  </si>
  <si>
    <t xml:space="preserve">2-2-6-2- 2- سایر بازارهای فرابورس </t>
  </si>
  <si>
    <t>2-2-6-2- 2- 1-  دارای بازارگردان با مجوز</t>
  </si>
  <si>
    <t>2-2-6-2- 2- 1- 1-  بازارگردانی توسط خود نهاد مالی</t>
  </si>
  <si>
    <t>2-2-6-2- 2- 1- 2- بازارگردانی توسط سایرین</t>
  </si>
  <si>
    <t>2-2-6-2- 2- 2- بدون بازارگردان دارای مجوز</t>
  </si>
  <si>
    <t>3-2-6-2- سرمایه گذاری در سهام بورس ها، فرابورس و شرکت سپرده گذاری مرکزی</t>
  </si>
  <si>
    <t>4-2-6-2- سرمایه گذاری در سایر سهام</t>
  </si>
  <si>
    <t xml:space="preserve"> 3-6-2- سرمایه‌گذاری در واحدهای سرمایه‌گذاری صندوق‌ها</t>
  </si>
  <si>
    <t xml:space="preserve"> 3-6-2- 1- صندوق سرمایه‌گذاری در اوراق بهادار </t>
  </si>
  <si>
    <t xml:space="preserve"> 3-6-2- 1- 1-  در اوراق بهادار با درآمد ثابت</t>
  </si>
  <si>
    <t xml:space="preserve"> 3-6-2- 1- 1- 1- ضمانت نقدشوندگی توسط خود نهاد مالی</t>
  </si>
  <si>
    <t xml:space="preserve"> 3-6-2- 1- 1- 2- ضمانت نقدشوندگی توسط سایر نهادهای مالی</t>
  </si>
  <si>
    <t xml:space="preserve"> 3-6-2- 1- 2- در سهام</t>
  </si>
  <si>
    <t xml:space="preserve"> 3-6-2- 1- 2- 1- ضمانت نقدشوندگی توسط خود نهاد مالی</t>
  </si>
  <si>
    <t xml:space="preserve"> 3-6-2- 1- 2- 2-  ضمانت نقدشوندگی توسط سایر نهادهای مالی</t>
  </si>
  <si>
    <t xml:space="preserve"> 3-6-2- 2-  صندوق زمین و ساختمان</t>
  </si>
  <si>
    <t xml:space="preserve"> 3-6-2- 2- 1-  بازارگردان خود نهاد مالی</t>
  </si>
  <si>
    <t xml:space="preserve"> 3-6-2- 2- 2- بازارگردان سایر نهادهای مالی</t>
  </si>
  <si>
    <t xml:space="preserve"> 3-6-2- 2- 3- بدون بازارگردان</t>
  </si>
  <si>
    <t xml:space="preserve"> 3-6-2- 3- صندوق طلا</t>
  </si>
  <si>
    <t xml:space="preserve"> 3-6-2- 3- 1-  بازارگردان خود نهاد مالی</t>
  </si>
  <si>
    <t xml:space="preserve"> 3-6-2- 3- 2-  بازارگردان سایر نهادهای مالی</t>
  </si>
  <si>
    <t xml:space="preserve"> 3-6-2- 3- 3-  بدون بازارگردان</t>
  </si>
  <si>
    <t xml:space="preserve"> 3-6-2- 4-  صندوق ارز</t>
  </si>
  <si>
    <t xml:space="preserve"> 3-6-2- 4- 1-  بازارگردان خود نهاد مالی</t>
  </si>
  <si>
    <t xml:space="preserve"> 3-6-2- 4- 2- بازارگردان سایر نهادهای مالی</t>
  </si>
  <si>
    <t xml:space="preserve"> 3-6-2- 4- 3- بدون بازارگردان</t>
  </si>
  <si>
    <t>4-6-2- سایر سرمایه‌گذاری‌های بلندمدت</t>
  </si>
  <si>
    <t>7-2- اسناد دریافتنی بلندمدت</t>
  </si>
  <si>
    <t>1-7-2- دارای وثیقه</t>
  </si>
  <si>
    <t>2-7-2- بدون وثیقه</t>
  </si>
  <si>
    <t>2-7-2- 1- از شرکت‌های گروه و وابسته</t>
  </si>
  <si>
    <t>2-7-2- 2- از سایر شرکتها و اشخاص</t>
  </si>
  <si>
    <t>3-7-2- سایر اسناد دریافتنی بلندمدت</t>
  </si>
  <si>
    <t xml:space="preserve">8-2- حساب‌های دریافتنی بلندمدت </t>
  </si>
  <si>
    <t>9-2- سایر دارایی‌های غیرجاری</t>
  </si>
  <si>
    <t>جمع دارایی های غیرجاری</t>
  </si>
  <si>
    <t>جمع دارایی ها</t>
  </si>
  <si>
    <t>3- بدهی جاری</t>
  </si>
  <si>
    <t>3- 1- حساب‌ها و اسناد پرداختنی</t>
  </si>
  <si>
    <t>3- 1- 1- به شرکت های گروه و وابسته</t>
  </si>
  <si>
    <t>3- 1- 2- به سایر شرکت‌ها و اشخاص</t>
  </si>
  <si>
    <t>2-3- سود سهام پرداختنی</t>
  </si>
  <si>
    <t>1-2-3- به شرکتهای گروه و وابسته</t>
  </si>
  <si>
    <t>2-2-3- به سایر شرکتها و اشخاص</t>
  </si>
  <si>
    <t>3-3- سایر حساب‌ها و اسناد پرداختنی</t>
  </si>
  <si>
    <t>4-3- پیش‌دریافت‌ها</t>
  </si>
  <si>
    <t>5-3- حصه جاری وامهای بلندمدت</t>
  </si>
  <si>
    <t>6-3- حصه جاری تعهدات اجاره سرمایه ای بلندمدت</t>
  </si>
  <si>
    <t>7-3- ذخیره مالیات و سایر ذخایر کوتاه مدت</t>
  </si>
  <si>
    <t>8-3- تسهیلات دریافتی</t>
  </si>
  <si>
    <t>9-3- سایر بدهی‌های جاری</t>
  </si>
  <si>
    <t>1-4- حساب‌ها و اسناد پرداختنی</t>
  </si>
  <si>
    <t>1-1-4- به شرکت‌های فرعی</t>
  </si>
  <si>
    <t>2-1-4- به شرکت مادر</t>
  </si>
  <si>
    <t>3-1-4- سایر حساب‌ها و اسناد پرداختنی</t>
  </si>
  <si>
    <t>2-4- ذخیره پایان خدمت کارکنان و سایر ذخایر</t>
  </si>
  <si>
    <t>3-4- تسهیلات دریافتی</t>
  </si>
  <si>
    <t>4-4- تعهدات اجاره سرمایه ای</t>
  </si>
  <si>
    <t>5-4- اوراق بدهی منتشره</t>
  </si>
  <si>
    <t>6-4- اوراق اجاره</t>
  </si>
  <si>
    <t>7-4- سایر بدهی‌های غیرجاری</t>
  </si>
  <si>
    <t>جمع بدهی های غیرجاری</t>
  </si>
  <si>
    <t>جمع بدهی ها</t>
  </si>
  <si>
    <t>1-1- پذیرش بازارگردانی</t>
  </si>
  <si>
    <t>1-1-1- بورسی یا فرابورسی</t>
  </si>
  <si>
    <t>1-1-1-1- سهام</t>
  </si>
  <si>
    <t>2-1-1-1- اوراق بهادار با درآمد ثابت</t>
  </si>
  <si>
    <t>3-1-1-1- گواهی سپرده بانکی</t>
  </si>
  <si>
    <t>4-1-1-1- گواهی سرمایه‌گذاری صندوق‌ها</t>
  </si>
  <si>
    <t>4-1-1-1- 1- صندوق سرمایه‌گذاری در سهام</t>
  </si>
  <si>
    <t>4-1-1-1- 2- صندوق سرمایه‌گذاری در اوراق بهادار با درآمد ثابت</t>
  </si>
  <si>
    <t>4-1-1-1- 3- صندوق زمین و ساختمان</t>
  </si>
  <si>
    <t>4-1-1-1- 4- صندوق طلا</t>
  </si>
  <si>
    <t>4-1-1-1- 5- صندوق ارز</t>
  </si>
  <si>
    <t>2-1-1- غیربورسی</t>
  </si>
  <si>
    <t>2-1-1- 1- سهام</t>
  </si>
  <si>
    <t>2-1-1- 2- اوراق بهادار با درآمد ثابت</t>
  </si>
  <si>
    <t>2-1-1- 3- گواهی سپرده بانکی</t>
  </si>
  <si>
    <t>2-1-1- 4- صندوق‌ها</t>
  </si>
  <si>
    <t>2-1-1- 4- 1- صندوق زمین و ساختمان</t>
  </si>
  <si>
    <t>2-1-1- 4- 2- صندوق طلا</t>
  </si>
  <si>
    <t>2-1-1- 4- 3- صندوق ارز</t>
  </si>
  <si>
    <t>2-1- ضمانت نقد شوندگی صندوق‌های سرمایه‌گذاری</t>
  </si>
  <si>
    <t>1-2-1- صندوق سرمایه‌گذاری در اوراق بهادار با درآمد ثابت</t>
  </si>
  <si>
    <t>2-2-1- صندوق سرمایه‌گذاری در سهام</t>
  </si>
  <si>
    <t xml:space="preserve">1-2- واحدهای سرمایه‌گذاری صندوق ها </t>
  </si>
  <si>
    <t>1-1-2- در اوراق بهادار با درآمد ثابت</t>
  </si>
  <si>
    <t>2-1-2- در سهام</t>
  </si>
  <si>
    <t>2-2- صندوق زمین و ساختمان</t>
  </si>
  <si>
    <t>3-2- صندوق طلا</t>
  </si>
  <si>
    <t>4-2- صندوق ارز</t>
  </si>
  <si>
    <t>1-3- تعهد پذیره‌نویسی</t>
  </si>
  <si>
    <t>1-1-3- سهام</t>
  </si>
  <si>
    <t>1-1-3- 1-  ناشران پذیرفته شده در بورس یا فرابورس</t>
  </si>
  <si>
    <t xml:space="preserve">1-1-3- 1- 1-  در مرحلۀ تأسیس </t>
  </si>
  <si>
    <t>1-1-3- 1- 2-  افزایش سرمایه</t>
  </si>
  <si>
    <t xml:space="preserve">2-1-1-3- سایر ناشران </t>
  </si>
  <si>
    <t>2-1-3- اوراق بهادار با درآمد ثابت</t>
  </si>
  <si>
    <t>2-1-3- 1-  ناشر دولت، نهادهای دولتی یا شهرداریها</t>
  </si>
  <si>
    <t>2-1-3- 2- ناشر شرکت های غیردولتی</t>
  </si>
  <si>
    <t xml:space="preserve">2-1-3- 2- 1-  ناشر پذیرفته‌شده در بورس یا فرابورس </t>
  </si>
  <si>
    <t>2-1-3- 2- 2- سایر ناشران</t>
  </si>
  <si>
    <t>3-1-3- واحدهای سرمایه‌گذاری صندوق‌ها</t>
  </si>
  <si>
    <t>3-1-3- 1- صندوق‌های سرمایه‌گذاری در اوراق بهادار با درآمد ثابت</t>
  </si>
  <si>
    <t>3-1-3- 2- صندوق‌های سرمایه‌گذاری در سهام</t>
  </si>
  <si>
    <t>3-1-3- 3- صندوق زمین و ساختمان</t>
  </si>
  <si>
    <t>ارزش واحدهای سرمایه‌گذاری صندوق در هر مرحله از عرضه به قیمت عرضه</t>
  </si>
  <si>
    <t>3-1-3- 4- صندوق طلا</t>
  </si>
  <si>
    <t>3-1-3- 5- صندوق ارز</t>
  </si>
  <si>
    <t>2-3- تعهد بازخرید</t>
  </si>
  <si>
    <t>2-3- 1-  اوراق بهادار با درآمد ثابت</t>
  </si>
  <si>
    <t>2-2-3- سهام</t>
  </si>
  <si>
    <t>2-2-3- 1- پذیرفته شده در بورس یا فرابورس</t>
  </si>
  <si>
    <t>ارزش کل سهام موضوع بازخرید به قیمت تعهد شده</t>
  </si>
  <si>
    <t xml:space="preserve">2-2-3- 2- سایر ناشران </t>
  </si>
  <si>
    <t>4- سایر تعهدات و بدهی های احتمالی منظورنشده در ترازنامه</t>
  </si>
  <si>
    <t>1-4- اسناد و اوراق تعهدآور نزد دیگران</t>
  </si>
  <si>
    <t>مبلغ مندرج در اسناد و اوراق تعهدآور حداکثر تا سقف مبلغ تعهد(در صورتیکه این اسناد پشتوانه تسهیلات دریافتی از بانک باشد، در محاسبات لحاظ نمی گردد)</t>
  </si>
  <si>
    <t>2-4- قراردادهای تعهدآور</t>
  </si>
  <si>
    <t>مبلغ تعهدشده در قرارداد (در صورت عدم تصریح مبلغ تعهدشده در قرارداد، برآوردی معقول از آن)</t>
  </si>
  <si>
    <t xml:space="preserve">3-4- دعاوی حقوقی </t>
  </si>
  <si>
    <t>جمع تعهدات</t>
  </si>
  <si>
    <t xml:space="preserve">جدول 2- ضرایب و پایه محاسباتی تعهدات </t>
  </si>
  <si>
    <t xml:space="preserve">                                                                                                                                                                                                                                                                                                                                                                                                                                                                                                                                                                                                                                                                                                                                                                                                                                                                                                                                                                                                                                                                                                                                                                                                                                                                                                                                                                                                                                                                                                                                                                                                                                                                                                                                                                                           </t>
  </si>
  <si>
    <r>
      <t xml:space="preserve">کلیه اطلاعات مرتبط با فعالیت صندوق سرمایه گذاری اختصاصی  بازارگردانی تصمیم ساز  مطابق با ماده 44 اساسنامه در تارنمای صندوق سرمایه‌گذاری به آدرس </t>
    </r>
    <r>
      <rPr>
        <b/>
        <u/>
        <sz val="14.5"/>
        <color rgb="FF000000"/>
        <rFont val="B Mitra"/>
        <charset val="178"/>
      </rPr>
      <t xml:space="preserve">tasmim-bazargardan.ir </t>
    </r>
    <r>
      <rPr>
        <sz val="14.5"/>
        <color rgb="FF000000"/>
        <rFont val="B Mitra"/>
        <charset val="178"/>
      </rPr>
      <t>درج گردیده است.</t>
    </r>
  </si>
  <si>
    <r>
      <t>4-2-1- سود سهام</t>
    </r>
    <r>
      <rPr>
        <sz val="14"/>
        <color indexed="8"/>
        <rFont val="B Mitra"/>
        <charset val="178"/>
      </rPr>
      <t>: درآمد حاصل از سود سهام شرکت‌ها در زمان تصویب سود توسط مجمع عمومی صاحبان سهام شرکت‌های سرمایه‌پذیر شناسایی می‌شود. همچنین سود سهام متعلق به صندوق سرمایه‌گذاری به ارزش فعلی محاسبه می‌شود و در حساب‌ها لحاظ می‌گردد. برای محاسبه ارزش فعلی سود سهام تحقق یافته و دریافت نشده، مبلغ سود دریافتنی با توجه به برنامه زمان‌بندی پرداخت سود توسط شرکت سرمایه‌پذیر و حداکثر ظرف مدت 8 ماه، با استفاده از نرخ سود علی الحساب سالانه آخرین اوراق مشارکت دولتی بعلاوه 5 درصد تنزیل می‌شود. تفاوت بین ارزش تنزیل شده و ارزش اسمی با گذشت زمان به حساب سایر درآمد‌ها منظور می‌شود.</t>
    </r>
  </si>
  <si>
    <r>
      <t>4-2-2- سود سپردهای بانکی و اوراق با درآمد ثابت یا علی الحساب</t>
    </r>
    <r>
      <rPr>
        <sz val="14"/>
        <color indexed="8"/>
        <rFont val="B Mitra"/>
        <charset val="178"/>
      </rPr>
      <t>: سود تضمین شده اوراق بهادار با درآمد ثابت یا علی الحساب، سپرده و گواهی‌های سپرده بانکی بر اساس مدت زمان و با توجه به مانده اصل سرمایه‌گذاری شناسایی می‌شود. همچنین سود سپرده بانکی به طور روزانه با توجه به کمترین مانده وجوه در حساب سپرده و نرخ سود علی‌الحساب محاسبه می‌گردد. مبلغ محاسبه شده سود اوراق بهادار با درآمد ثابت یا علی الحساب، سپرده و گواهی‌های سپرده بانکی با استفاده از نرخ همان اوراق و با در نظر گرفتن مدت زمان باقی مانده تا دریافت سود با همان نرخ قبلی تنزیل شده و در حساب‌های صندوق سرمایه‌گذاری منعکس می‌شود.</t>
    </r>
    <r>
      <rPr>
        <u/>
        <sz val="14"/>
        <color indexed="8"/>
        <rFont val="B Mitra"/>
        <charset val="178"/>
      </rPr>
      <t xml:space="preserve"> </t>
    </r>
  </si>
  <si>
    <t xml:space="preserve">‫ارزش بازار </t>
  </si>
  <si>
    <t>ساير دارايي‌ها شامل آن بخش از مخارج تأسيس صندوق و برگزاري مجامع مي‌باشد كه تا تاريخ ترازنامه مستهلك نشده و به عنوان دارايي به سال‌هاي آتي منتقل مي‌شود. بر اساس ماده 32 اساسنامه مخارج تأسيس طي دوره فعاليت صندوق يا ظرف 5 سال هر كدام كمتر باشد به صورت روزانه مستهلك شده و مخارج برگزاري مجامع نيز پس از تشكيل مجمع از محل دارايی‌هاي صندوق پرداخت و ظرف مدت يك سال يا تا پايان دوره فعاليت صندوق هر كدام كمتر باشد، به طور روزانه مستهلك مي‌شود. در اين صندوق مدت زمان استهلاك مخارج تأسيس 2 سال و مخارج برگزاري مجامع یک سال مي‌باشد.</t>
  </si>
  <si>
    <t>جمع هزینه‌ها</t>
  </si>
  <si>
    <t>این تعدیلات به دلیل تفاوت در نحوه محاسبه قیمت صدور و ابطال واحد‌های سرمایه‌گذاری ایجاد می‌شود. برای محاسبه قیمت صدور واحد‌های سرمایه‌گذاری کارمزد پرداختی بابت تحصیل دارایی مالی به ارزش خرید دارایی‌های مالی اضافه می‌شود. همچنین برای محاسبه قیمت ابطال واحد‌های سرمایه‌گذاری کارمزد معاملات و مالیات از قیمت فروش دارایی مالی صندوق سرمایه‌گذاری کسر می‌شود. نظر به اینکه بر طبق ماده 10اساسنامه صندوق ارزش روز دارایی‌های صندوق برابر با قیمت ابطال واحد‌های سرمایه‌گذاری است، به دلیل آنکه دارایی‌های صندوق در ترازنامه به ارزش روز اندازه‌گیری و ارائه می‌شود؛ لذا تفاوت قیمت صدور و ابطال واحدهای سرمایه‌گذاری تحت عنوان تعدیلات ناشی از قیمت صدور و ابطال منعکس می‌شود.</t>
  </si>
  <si>
    <t>ارزش روز سهم در تاریخ صورت خالص دارایی‌ها</t>
  </si>
  <si>
    <t>ارزش روز حداقل تعهدات در تاریخ صورت خالص دارایی‌ها</t>
  </si>
  <si>
    <t>‫خالص دارایی‌ها (واحدهای سرمایه‌گذاری) اول دوره مالی</t>
  </si>
  <si>
    <t>‫واحدهای سرمایه‌گذاری صادر شده طی دوره مالی</t>
  </si>
  <si>
    <t>‫واحدهای سرمایه‌گذاری ابطال شده طی دوره مالی</t>
  </si>
  <si>
    <t>با توجه به تبصره 3 ماده 43 اساسنامه ، کارمزد تحقق یافته مدیر و متولی صندوق هر سه ماه یکبار تا سقف 90% قابل پرداخت است و باقیمانده کارمزد ارکان به عنوان تعهد صندوق به ارکان در حساب‌ها منعکس شده و می بایست در پایان هر سال پرداخت ‌شود.</t>
  </si>
  <si>
    <t>مخارج آبونمان نرم افزار</t>
  </si>
  <si>
    <t>مبلغ-ریال</t>
  </si>
  <si>
    <r>
      <rPr>
        <b/>
        <sz val="12"/>
        <color rgb="FF000000"/>
        <rFont val="B Mitra"/>
        <charset val="178"/>
      </rPr>
      <t xml:space="preserve">متولی: </t>
    </r>
    <r>
      <rPr>
        <sz val="12"/>
        <color rgb="FF000000"/>
        <rFont val="B Mitra"/>
        <charset val="178"/>
      </rPr>
      <t>مؤسسه حسابرسی و بهبود سیستمهای مدیریت حسابرسین است که در تاریخ 1371/03/13 به شماره ثبت  6870  نزد مرجع ثبت شرکت‌های تهران به ثبت رسیده است. نشانی متولی عبارتست از: تهران، خیابان قائم مقام فراهانی، بالاتر از بیمارستان تهران کلینیک،پلاک 186، طبقه سوم، شماره 26.</t>
    </r>
  </si>
  <si>
    <r>
      <rPr>
        <b/>
        <sz val="12"/>
        <color rgb="FF000000"/>
        <rFont val="B Mitra"/>
        <charset val="178"/>
      </rPr>
      <t xml:space="preserve">حسابرس : </t>
    </r>
    <r>
      <rPr>
        <sz val="12"/>
        <color rgb="FF000000"/>
        <rFont val="B Mitra"/>
        <charset val="178"/>
      </rPr>
      <t>موسسه حسابرسی شاخص اندیشان(حسابداران رسمی) که در تاریخ 1382/04/29 به شماره ثبت 15566 نزد مرجع ثبت شرکت های تهران به ثبت رسیده است. نشانی حسابرس عبارت است از: خیابان ظفر- خیابان نفت شمالی-نبش خیابان نهم- پلاک 39-واحد 23</t>
    </r>
  </si>
  <si>
    <r>
      <t>4-1-2- سرمایه گذاری در اوراق مشارکت پذیرفته شده در بورس یا فرابورس</t>
    </r>
    <r>
      <rPr>
        <sz val="12"/>
        <color indexed="8"/>
        <rFont val="B Mitra"/>
        <charset val="178"/>
      </rPr>
      <t>:</t>
    </r>
  </si>
  <si>
    <r>
      <t>‫14-1- سود حاصل از  فروش سهام شرکتهای پذیرفته شده</t>
    </r>
    <r>
      <rPr>
        <sz val="20"/>
        <color theme="1"/>
        <rFont val="B Mitra"/>
        <charset val="178"/>
      </rPr>
      <t xml:space="preserve"> </t>
    </r>
    <r>
      <rPr>
        <b/>
        <sz val="20"/>
        <color theme="1"/>
        <rFont val="B Mitra"/>
        <charset val="178"/>
      </rPr>
      <t>در بورس و فرابورس به شرح زیر است:</t>
    </r>
  </si>
  <si>
    <t>ابوالفضل بسطامی</t>
  </si>
  <si>
    <t>سالانه مبلغ ثابت 430 میلیون ریال به ازای هر سال مالی.</t>
  </si>
  <si>
    <t>داروسازی آوه سینا</t>
  </si>
  <si>
    <t>داوه</t>
  </si>
  <si>
    <t>مواد و محصولات دارویی</t>
  </si>
  <si>
    <t>‫سود (زیان)خالص</t>
  </si>
  <si>
    <t>هزینه های دسترسی به نرم افزار ،تارنما و خدمات پشتیبانی آنها :خدمات پشتیبانی و میزبانی صندوق معادل مبلغ تعیین شده در قرارداد توسط شرکت نرم افزاری صندوق می باشد .</t>
  </si>
  <si>
    <t>جمع بخش سهام</t>
  </si>
  <si>
    <t>جمع بخش صندوق درآمد ثابت</t>
  </si>
  <si>
    <t>بر اساس بند 2 ماده 3 دستورالعمل الزامات کفایت سرمایه نهادهای مالی مصوب 1390/07/30 هیات مدیره محترم سازمان بورس و اوراق بهادار و همچنین اصلاحات ارائه شده در صورتجلسه شماره 304 مورخ 1392/05/05 هیات مدیره سازمان بورس و اوراق بهادار محاسبه نسبت کفایت سرمایه صندوق در تاریخ 1401/03/31 بر اساس تعهدات مندرج در امیدنامه صندوق به شرح زیر می باشد:</t>
  </si>
  <si>
    <t xml:space="preserve"> چهار ماه و هجده روز منتهي به 1400/03/31</t>
  </si>
  <si>
    <t>سجاد سیاح</t>
  </si>
  <si>
    <t>‫سود (زیان)تحقق نیافته نگهداری اوراق بهادار</t>
  </si>
  <si>
    <t>برای سال مالی منتهی به تاریخ 31 شهریورماه 1401</t>
  </si>
  <si>
    <t>‫این صورت‌های مالی در چارچوب استانداردهای حسابداری و با توجه به قوانین و مقررات سازمان بورس و اوراق بهادار در رابطه با صندوقهای سرمایه گذاری تهیه گردیده است. مدیریت صندوق سرمايه گذاري صندوق سرمایه‌گذاری ‫اختصاصی بازارگردانی تصمیم ساز بر این باور است که این صورت‌های مالی برای ارائه تصویری روشن و منصفانه از وضعیت عملکرد مالی صندوق، در برگیرنده همه اطلاعات مربوط به صندوق، هماهنگ با واقعیت‌های موجود و اثرات آنها در آینده که به صورت معقول در موقعیت کنونی می‌توان پیش بینی نمود، می‌باشد و اطلاعات مزبور به نحو درست و به گونه کافی در این صورت‌های مالی افشاء گردیده اند.</t>
  </si>
  <si>
    <t>کفایت سرمایه صندوق سرمایه گذاری اختصاصی بازار گردانی تصمیم ساز منتهی به 31 شهریورماه 1401</t>
  </si>
  <si>
    <t>1401/06/31</t>
  </si>
  <si>
    <t>سال مالی  1401</t>
  </si>
  <si>
    <t>سال مالی 1400</t>
  </si>
  <si>
    <t>1400</t>
  </si>
  <si>
    <t>بانک پارسیان شعبه شیخ بهایی - 47001080139608</t>
  </si>
  <si>
    <t>بانک پارسیان شعبه شیخ بهایی - 47001117193601</t>
  </si>
  <si>
    <t>بانک اقتصاد نوین شعبه کوی نصر - 146850675667001</t>
  </si>
  <si>
    <t>بانک اقتصاد نوین شعبه کوی نصر - 146-289-6756700-1</t>
  </si>
  <si>
    <t>بانک گردشگری شعبه سرو - 147.9967.1061468.1</t>
  </si>
  <si>
    <t>بانک گردشگری شعبه سرو - 147.9967.1061468.2</t>
  </si>
  <si>
    <t>بانک گردشگری شعبه سرو - 147.9967.1061468.3</t>
  </si>
  <si>
    <t>‫سود سهام دریافتنی</t>
  </si>
  <si>
    <t>ذخیره تنزیل سود سپرده</t>
  </si>
  <si>
    <t>کارمزد متولی</t>
  </si>
  <si>
    <t>هزینه حق پذیرش و عضویت در کانون ها</t>
  </si>
  <si>
    <t>هزینه آبونمان</t>
  </si>
  <si>
    <t>هزینه نرم افزار</t>
  </si>
  <si>
    <t xml:space="preserve"> 1-6756700-289-146 بانک اقتصاد نوین</t>
  </si>
  <si>
    <t>146850675667001 بانک اقتصاد نوین</t>
  </si>
  <si>
    <t>بانک پارسیان 47001080139608</t>
  </si>
  <si>
    <t>بانک پارسیان 47001117193601</t>
  </si>
  <si>
    <t>سپرده بلندمدت</t>
  </si>
  <si>
    <t>سپرده کوتاه مدت</t>
  </si>
  <si>
    <t>1401/04/01</t>
  </si>
  <si>
    <t>1402/04/01</t>
  </si>
  <si>
    <t>تعدیلات ناشی از ابطال واحدهای سرمایه گذاری</t>
  </si>
  <si>
    <t>‫16- سود سهام</t>
  </si>
  <si>
    <t>سود سهام شرکت داروسازی آوه سینا</t>
  </si>
  <si>
    <t>سود سهام شرکت آهنگری‌ تراکتورسازی‌ ایران‌</t>
  </si>
  <si>
    <t xml:space="preserve">نام شرکت </t>
  </si>
  <si>
    <t>تاریخ مجمع</t>
  </si>
  <si>
    <t>تعداد سهام در تاریخ مجمع</t>
  </si>
  <si>
    <t>سود متعلق هر سهم</t>
  </si>
  <si>
    <t>جمع درآمد سود سهام</t>
  </si>
  <si>
    <t>‫هزینه تنزیل</t>
  </si>
  <si>
    <t>‫17- سود اوراق بهادار با درآمد ثابت یا علی الحساب</t>
  </si>
  <si>
    <t>‫18- سایر درآمدها</t>
  </si>
  <si>
    <t>÷</t>
  </si>
  <si>
    <t>هزینه کارمزد معاملات</t>
  </si>
  <si>
    <t>هزینه های کارمزد ارکان</t>
  </si>
  <si>
    <t>سایرهزینه ها</t>
  </si>
  <si>
    <t>سود سهام</t>
  </si>
  <si>
    <t>خالص فروش</t>
  </si>
  <si>
    <t>ارزش بازار+کارمزد</t>
  </si>
  <si>
    <t>1401/04/30</t>
  </si>
  <si>
    <t>1401/04/29</t>
  </si>
  <si>
    <t>کوتاه مدت بانک پارسیان -شعبه شیخ بهایی - 47001080139608</t>
  </si>
  <si>
    <t>کوتاه مدت بانک پارسیان شعبه شیخ بهایی - 47001117193601</t>
  </si>
  <si>
    <t>کوتاه مدت بانک اقتصاد نوین شعبه کوی نصر - 146850675667001</t>
  </si>
  <si>
    <t>بانک گردشگری شعبه سرو شماره حساب 147.9967.1061468.1</t>
  </si>
  <si>
    <t>بانک گردشگری شعبه سرو شماره حساب 147.9967.1061468.2</t>
  </si>
  <si>
    <t>بانک گردشگری شعبه سرو شماره حساب 147.9967.1061468.3</t>
  </si>
  <si>
    <t>بانک اقتصاد نوین شعبه کوی نصر  146-289-6756700-1</t>
  </si>
  <si>
    <t>1401</t>
  </si>
  <si>
    <t>متولی</t>
  </si>
  <si>
    <t>کارمزد</t>
  </si>
  <si>
    <t>1401/09/19</t>
  </si>
  <si>
    <t>1401/03/10</t>
  </si>
  <si>
    <t>1401/05/31</t>
  </si>
  <si>
    <t>8-17</t>
  </si>
  <si>
    <r>
      <t>4-1-1 -سرمایه گذاری در سهام شرکت های بورسی یا فرابورسی</t>
    </r>
    <r>
      <rPr>
        <sz val="12"/>
        <color indexed="8"/>
        <rFont val="B Mitra"/>
        <charset val="178"/>
      </rPr>
      <t>: سرمایه‌گذاری در سهام شرکت‌های بورسی یا فرابورسی به خالص ارزش فروش منعکس می‌شود. خالص ارزش فروش سهام عبارتست از ارزش بازار سهم در پایان روز یا قیمت تعدیل شده سهم، منهای کارمزد معاملات و مالیات فروش سهام.</t>
    </r>
  </si>
  <si>
    <t>در تاریخ 31  شهریور 1401</t>
  </si>
  <si>
    <t xml:space="preserve"> صندوق سرمایه گذاری اختصاصی بازارگردانی تصمیم ساز كه از اين به بعد صندوق ناميده مي‌شود از ارکان زیر تشکیل شده است.</t>
  </si>
  <si>
    <t xml:space="preserve"> مجمع صندوق، از اجتماع دارندگان واحدهای ممتاز تشکیل می شود.</t>
  </si>
  <si>
    <t xml:space="preserve">صندوق سرمایه گذاری اختصاصی بازارگردانی تصمیم ساز که، در تاریخ 1400/02/04 تحت شماره 11799 از سازمان بورس و اوراق بهادار مجوز خود را اخذ نموده است و در تاریخ  1399/11/13 تحت شماره 51089  به شناسه ملی 14009777880 نزد مرجع ثبت شرکتها و موسسات غیر تجاری استان تهران به ثبت رسیده است. هدف از تشکیل این صندوق، جمع‌آوری سرمایه از سرمایه‌گذاران و تشکیل سبدی از دارایی‌های مالی و مدیریت این سبد است. با توجه به پذیرش ریسک مورد قبول، تلاش مي‌شود بیشترین بازدهی ممکن نصيب سرمایه‌گذاران گردد. برای نيل به این هدف، صندوق در سهام، حق تقدم خرید سهام و واحدهای صندوق های سرمایه گذاری مورد تعهد بازارگردانی که در جدول یادداشت 6 ذکر شده است و اوراق بهادار با درآمد ثابت و سپرده بانکی سرمایه گذاری می نماید.مدت فعالیت صندوق به موجب ماده 5 اساسنامه تا تاريخ 1402/11/12 تمدید گردیده است. </t>
  </si>
  <si>
    <t>صورت های مالی صندوق اساساً بر مبنای ارزش های جاری در پایان سال مالی تهیه شده است.</t>
  </si>
  <si>
    <t>با توجه به دستورالعمل نحوه تعیین قیمت خرید و فروش اوراق بهادار در صندوق‌های سرمایه‌گذاری، مدیر صندوق می‌تواند در صورت وجود شواهد و ارائه مستندات کافی ارزش سهم در پایان روز را به میزان حداکثر 20 درصد افزایش یا کاهش دهد و قیمت تعدیل شده را مبنای محاسبه خالص ارزش فروش قرار دهد.</t>
  </si>
  <si>
    <t>سالانه پنج در هزار (0/005) از متوسط روزانه ارزش خالص دارایی‌های صندوق که سالانه حداقل 350 میلیون ریال و حداکثر 700 میلیون ریال خواهد بود.</t>
  </si>
  <si>
    <t>بدهی به مدیر بابت امور صندوق</t>
  </si>
  <si>
    <t>( زیان) حاصل از فروش سهام شرکت های پذیرفته شده در بورس و فرابورس</t>
  </si>
  <si>
    <t>سود ناشی از ابطال واحد صندوق های سرمایه گذاری</t>
  </si>
  <si>
    <t>‫سود  فروش</t>
  </si>
  <si>
    <t xml:space="preserve">‫17-1- سود سپرده و گواهی سپرده بانکی </t>
  </si>
  <si>
    <t>سود سپرده بانکی به شرح زیر است :</t>
  </si>
  <si>
    <t>دامنه مظنه
درصد</t>
  </si>
  <si>
    <t>هزینه مالی اعتبارات دریافتی از کارگزاری ملل</t>
  </si>
  <si>
    <t xml:space="preserve">کارمزد خدمات متولی‌گری </t>
  </si>
  <si>
    <t>کارمزد خرید و فروش اوراق بهادار</t>
  </si>
  <si>
    <t>صندوق سرمایه گذاری با درامد ثابت تصمیم</t>
  </si>
  <si>
    <t>خالص دارایی ها در 1401/06/31</t>
  </si>
  <si>
    <t xml:space="preserve">  </t>
  </si>
  <si>
    <t>صورت های مالی</t>
  </si>
  <si>
    <t>‫به پیوست صورت های مالی صندوق سرمايه‌گذاري اختصاصی بازارگردانی تصمیم ساز مربوط به سال مالی منتهی به 31 شهریورماه 1401 که در اجرای مفاد بند هفت ماده 45 اساسنامه صندوق بر اساس سوابق ، مدارک و اطلاعات موجود در خصوص عملیات صندوق تهیه گردیده، به شرح زیر تقدیم می‌گردد:</t>
  </si>
  <si>
    <t>‫ث- یادداشت‌های مربوط به اقلام مندرج در صورت های مالی و سایر اطلاعات مالی</t>
  </si>
  <si>
    <t>‫یادداشت‌های توضیحی ، بخش جدایی ناپذیر صورت‌های مالی می‌باشد.</t>
  </si>
  <si>
    <r>
      <rPr>
        <b/>
        <sz val="12"/>
        <color rgb="FF000000"/>
        <rFont val="B Mitra"/>
        <charset val="178"/>
      </rPr>
      <t>مدیر صندوق:</t>
    </r>
    <r>
      <rPr>
        <sz val="12"/>
        <color indexed="8"/>
        <rFont val="B Mitra"/>
        <charset val="178"/>
      </rPr>
      <t xml:space="preserve"> سبدگردان تصمیم نگار ارزش آفرینان که در تاریخ 1393/11/29 به شماره ثبت 468484 نزد مرجع ثبت شرکت های تهران به ثبت رسیده است. نشانی مدیر عبارت است از: میدان ونک - خیابان آرارات جنوبی - بن بست شیرین - پلاک 14 - طبقه 1 - کد پستی 1994849393</t>
    </r>
  </si>
  <si>
    <t>بدهی به مدیر بابت هزینه آبونمان نرم افزار</t>
  </si>
  <si>
    <t>‫(زیان) تحقق نیافته نگهداری</t>
  </si>
  <si>
    <t>سال مالی</t>
  </si>
  <si>
    <t>1400/12/29</t>
  </si>
  <si>
    <t>‫صورت‌های مالی حاضر در تاریخ  1401/08/15  به تأیید ارکان زیر رسیده است.</t>
  </si>
  <si>
    <t>‫18- هزینه‌های کارمزد ارکان</t>
  </si>
  <si>
    <t>‫19- سایر هزینه ها</t>
  </si>
  <si>
    <t>20- هزینه های مالی</t>
  </si>
  <si>
    <t>21- تعدیلات</t>
  </si>
  <si>
    <t>22- تعهدات و بدهی های احتمالی صندوق</t>
  </si>
  <si>
    <t>22-1 تعهدات و شرایط بازارگردانی</t>
  </si>
  <si>
    <t>23- سرمایه گذاری ارکان و اشخاص وابسته به آنها در صندوق</t>
  </si>
  <si>
    <t>24- معاملات با ارکان و اشخاص وابسته به آنها</t>
  </si>
  <si>
    <t>25- رویدادهای بعد از تاریخ خالص دارایی ها</t>
  </si>
  <si>
    <t>26- کفایت سرمایه</t>
  </si>
  <si>
    <t>26-تفکیک عملیات بازارگردانی</t>
  </si>
  <si>
    <t>26/الف) خالص داراییها به تفکیک عملیات بازارگردانی</t>
  </si>
  <si>
    <t>26/ب)  خلاصه عملکرد به تفکیک عملیات بازارگردانی</t>
  </si>
  <si>
    <t>26/ج) صورت گردش خالص دارایی ها به تفکیک عملیات بازارگردانی</t>
  </si>
  <si>
    <t>مانده (بدهی) 1401/06/31</t>
  </si>
  <si>
    <t>مانده (بدهی) 1400/06/31</t>
  </si>
  <si>
    <t>مجمع محترم صندوق سرمایه گذاری اختصاصی بازارگردانی تصمیم ساز</t>
  </si>
  <si>
    <t xml:space="preserve"> یادداشت‌های توضیحی صورت های مالی </t>
  </si>
  <si>
    <t>‫سود  تحقق نیافته نگهداری</t>
  </si>
  <si>
    <t>کد پستی 1994849393.</t>
  </si>
  <si>
    <t xml:space="preserve">مرکز اصلی صندوق،  میدان ونک - خیابان آرارات جنوبی - بن بست شیرین - پلاک 14 - طبقه 1 - </t>
  </si>
  <si>
    <t xml:space="preserve">خالص  (زیان) تحقق نیافته نگهداری سهام </t>
  </si>
  <si>
    <t>هزینه مالی با نرخ سود 18% از شرکت کارگزاری ملل به موجب قرارداد شماره 913 به تاریخ  1400/12/07  بابت دریافت اعتبار جهت خرید سهام بوده است.</t>
  </si>
  <si>
    <r>
      <rPr>
        <b/>
        <sz val="12"/>
        <color rgb="FF000000"/>
        <rFont val="B Mitra"/>
        <charset val="178"/>
      </rPr>
      <t xml:space="preserve">مدیر ثبت: </t>
    </r>
    <r>
      <rPr>
        <sz val="12"/>
        <color rgb="FF000000"/>
        <rFont val="B Mitra"/>
        <charset val="178"/>
      </rPr>
      <t>سبدگردان تصمیم نگار ارزش آفرینان که در تاریخ 1393/11/29 به شماره ثبت 468484 نزد مرجع ثبت شرکت های  به ثبت رسیده است. نشانی مدیر ثبت عبارت است از: میدان ونک - خیابان آرارات جنوبی - بن بست شیرین - پلاک 14 - طبقه 1 - کد پستی 1994849393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</si>
</sst>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0_-;\(#,###\)"/>
    <numFmt numFmtId="166" formatCode="_ * #,##0_-_ر_ي_ا_ل_ ;_ * #,##0\-_ر_ي_ا_ل_ ;_ * &quot;-&quot;??_-_ر_ي_ا_ل_ ;_ @_ "/>
    <numFmt numFmtId="167" formatCode="_(* #,##0_);_(* \(#,##0\);_(* &quot;-&quot;??_);_(@_)"/>
    <numFmt numFmtId="168" formatCode="_-* #,##0_-;_-* #,##0\-;_-* &quot;-&quot;??_-;_-@_-"/>
    <numFmt numFmtId="169" formatCode="#,##0;\(#,##0\)"/>
    <numFmt numFmtId="170" formatCode="0.000"/>
    <numFmt numFmtId="171" formatCode="#,##0.0_);[Red]\(#,##0.0\)"/>
    <numFmt numFmtId="172" formatCode="_ * #,##0.00_-_ر_ي_ا_ل_ ;_ * #,##0.00\-_ر_ي_ا_ل_ ;_ * &quot;-&quot;??_-_ر_ي_ا_ل_ ;_ @_ "/>
    <numFmt numFmtId="173" formatCode="#,##0_);[Red]\(#,##0\)"/>
    <numFmt numFmtId="174" formatCode="#,##0.0_ ;[Red]\-#,##0.0\ "/>
  </numFmts>
  <fonts count="145" x14ac:knownFonts="1">
    <font>
      <sz val="11"/>
      <color indexed="8"/>
      <name val="Calibri"/>
      <family val="2"/>
      <scheme val="minor"/>
    </font>
    <font>
      <b/>
      <u/>
      <sz val="16"/>
      <name val="B Mitra"/>
      <charset val="178"/>
    </font>
    <font>
      <sz val="11"/>
      <color indexed="8"/>
      <name val="B Mitra"/>
      <charset val="178"/>
    </font>
    <font>
      <sz val="12"/>
      <name val="B Mitra"/>
      <charset val="178"/>
    </font>
    <font>
      <b/>
      <sz val="12"/>
      <name val="B Mitra"/>
      <charset val="178"/>
    </font>
    <font>
      <b/>
      <sz val="11"/>
      <color indexed="8"/>
      <name val="B Mitra"/>
      <charset val="178"/>
    </font>
    <font>
      <sz val="11"/>
      <color indexed="8"/>
      <name val="Calibri"/>
      <family val="2"/>
      <scheme val="minor"/>
    </font>
    <font>
      <sz val="14"/>
      <name val="B Mitra"/>
      <charset val="178"/>
    </font>
    <font>
      <sz val="14"/>
      <color indexed="8"/>
      <name val="B Mitra"/>
      <charset val="178"/>
    </font>
    <font>
      <b/>
      <sz val="14"/>
      <name val="B Mitra"/>
      <charset val="178"/>
    </font>
    <font>
      <b/>
      <sz val="14"/>
      <color indexed="8"/>
      <name val="B Mitra"/>
      <charset val="178"/>
    </font>
    <font>
      <sz val="8"/>
      <name val="Calibri"/>
      <family val="2"/>
      <scheme val="minor"/>
    </font>
    <font>
      <b/>
      <sz val="16"/>
      <name val="B Mitra"/>
      <charset val="178"/>
    </font>
    <font>
      <b/>
      <sz val="14"/>
      <color rgb="FFFF0000"/>
      <name val="B Mitra"/>
      <charset val="178"/>
    </font>
    <font>
      <b/>
      <sz val="16"/>
      <color indexed="8"/>
      <name val="B Mitra"/>
      <charset val="178"/>
    </font>
    <font>
      <sz val="16"/>
      <color indexed="8"/>
      <name val="B Mitra"/>
      <charset val="178"/>
    </font>
    <font>
      <sz val="16"/>
      <name val="B Mitra"/>
      <charset val="178"/>
    </font>
    <font>
      <b/>
      <u/>
      <sz val="14"/>
      <name val="B Mitra"/>
      <charset val="178"/>
    </font>
    <font>
      <sz val="16"/>
      <color theme="1"/>
      <name val="B Mitra"/>
      <charset val="178"/>
    </font>
    <font>
      <sz val="18"/>
      <name val="B Mitra"/>
      <charset val="178"/>
    </font>
    <font>
      <sz val="18"/>
      <color indexed="8"/>
      <name val="B Mitra"/>
      <charset val="178"/>
    </font>
    <font>
      <b/>
      <u/>
      <sz val="18"/>
      <name val="B Mitra"/>
      <charset val="178"/>
    </font>
    <font>
      <sz val="14"/>
      <name val="B Nazanin"/>
      <charset val="178"/>
    </font>
    <font>
      <sz val="14"/>
      <color indexed="8"/>
      <name val="B Nazanin"/>
      <charset val="178"/>
    </font>
    <font>
      <sz val="18"/>
      <name val="B Nazanin"/>
      <charset val="178"/>
    </font>
    <font>
      <sz val="18"/>
      <color indexed="8"/>
      <name val="B Nazanin"/>
      <charset val="178"/>
    </font>
    <font>
      <b/>
      <sz val="18"/>
      <name val="B Mitra"/>
      <charset val="178"/>
    </font>
    <font>
      <b/>
      <sz val="18"/>
      <color indexed="8"/>
      <name val="B Mitra"/>
      <charset val="178"/>
    </font>
    <font>
      <b/>
      <sz val="14"/>
      <color theme="1"/>
      <name val="B Mitra"/>
      <charset val="178"/>
    </font>
    <font>
      <sz val="14"/>
      <color theme="1"/>
      <name val="B Mitra"/>
      <charset val="178"/>
    </font>
    <font>
      <u/>
      <sz val="11"/>
      <color theme="10"/>
      <name val="Calibri"/>
      <family val="2"/>
      <scheme val="minor"/>
    </font>
    <font>
      <sz val="18"/>
      <color indexed="8"/>
      <name val="Calibri"/>
      <family val="2"/>
      <scheme val="minor"/>
    </font>
    <font>
      <b/>
      <u/>
      <sz val="22"/>
      <name val="B Mitra"/>
      <charset val="178"/>
    </font>
    <font>
      <b/>
      <sz val="22"/>
      <color indexed="8"/>
      <name val="B Mitra"/>
      <charset val="178"/>
    </font>
    <font>
      <b/>
      <u/>
      <sz val="14"/>
      <color theme="1"/>
      <name val="B Mitra"/>
      <charset val="178"/>
    </font>
    <font>
      <b/>
      <sz val="14"/>
      <color theme="1"/>
      <name val="B Nazanin"/>
      <charset val="178"/>
    </font>
    <font>
      <b/>
      <sz val="13"/>
      <name val="B Mitra"/>
      <charset val="178"/>
    </font>
    <font>
      <sz val="13"/>
      <color indexed="8"/>
      <name val="B Mitra"/>
      <charset val="178"/>
    </font>
    <font>
      <sz val="22"/>
      <color indexed="8"/>
      <name val="B Mitra"/>
      <charset val="178"/>
    </font>
    <font>
      <sz val="14"/>
      <color theme="1"/>
      <name val="B Nazanin"/>
      <charset val="178"/>
    </font>
    <font>
      <sz val="11"/>
      <color theme="1"/>
      <name val="Calibri"/>
      <family val="2"/>
      <charset val="178"/>
      <scheme val="minor"/>
    </font>
    <font>
      <sz val="20"/>
      <name val="B Titr"/>
      <charset val="178"/>
    </font>
    <font>
      <sz val="20"/>
      <color theme="1"/>
      <name val="Calibri"/>
      <family val="2"/>
      <charset val="178"/>
      <scheme val="minor"/>
    </font>
    <font>
      <b/>
      <sz val="20"/>
      <color theme="1"/>
      <name val="B Nazanin"/>
      <charset val="178"/>
    </font>
    <font>
      <sz val="20"/>
      <color theme="1"/>
      <name val="B Nazanin"/>
      <charset val="178"/>
    </font>
    <font>
      <sz val="20"/>
      <color theme="1"/>
      <name val="B Titr"/>
      <charset val="178"/>
    </font>
    <font>
      <sz val="15"/>
      <color indexed="8"/>
      <name val="B Mitra"/>
      <charset val="178"/>
    </font>
    <font>
      <b/>
      <sz val="15"/>
      <name val="B Mitra"/>
      <charset val="178"/>
    </font>
    <font>
      <b/>
      <sz val="15"/>
      <color indexed="8"/>
      <name val="B Mitra"/>
      <charset val="178"/>
    </font>
    <font>
      <sz val="15"/>
      <name val="B Mitra"/>
      <charset val="178"/>
    </font>
    <font>
      <sz val="18"/>
      <color theme="1"/>
      <name val="B Mitra"/>
      <charset val="178"/>
    </font>
    <font>
      <b/>
      <sz val="20.5"/>
      <color theme="1"/>
      <name val="B Mitra"/>
      <charset val="178"/>
    </font>
    <font>
      <sz val="20"/>
      <color theme="1"/>
      <name val="B Mitra"/>
      <charset val="178"/>
    </font>
    <font>
      <b/>
      <sz val="18"/>
      <color theme="1"/>
      <name val="B Mitra"/>
      <charset val="178"/>
    </font>
    <font>
      <sz val="20"/>
      <color indexed="8"/>
      <name val="B Nazanin"/>
      <charset val="178"/>
    </font>
    <font>
      <b/>
      <i/>
      <sz val="20"/>
      <color theme="1"/>
      <name val="B Nazanin"/>
      <charset val="178"/>
    </font>
    <font>
      <sz val="16"/>
      <color rgb="FFFF0000"/>
      <name val="Tahoma"/>
      <family val="2"/>
    </font>
    <font>
      <sz val="16"/>
      <color rgb="FFFF0000"/>
      <name val="B Mitra"/>
      <charset val="178"/>
    </font>
    <font>
      <b/>
      <u/>
      <sz val="14.5"/>
      <name val="B Mitra"/>
      <charset val="178"/>
    </font>
    <font>
      <sz val="14.5"/>
      <color indexed="8"/>
      <name val="B Mitra"/>
      <charset val="178"/>
    </font>
    <font>
      <b/>
      <sz val="14.5"/>
      <color indexed="8"/>
      <name val="B Mitra"/>
      <charset val="178"/>
    </font>
    <font>
      <sz val="14.5"/>
      <color rgb="FF000000"/>
      <name val="B Mitra"/>
      <charset val="178"/>
    </font>
    <font>
      <b/>
      <u/>
      <sz val="14.5"/>
      <color rgb="FF000000"/>
      <name val="B Mitra"/>
      <charset val="178"/>
    </font>
    <font>
      <sz val="14.5"/>
      <name val="B Mitra"/>
      <charset val="178"/>
    </font>
    <font>
      <sz val="20"/>
      <color indexed="8"/>
      <name val="B Mitra"/>
      <charset val="178"/>
    </font>
    <font>
      <b/>
      <sz val="20"/>
      <color indexed="8"/>
      <name val="B Mitra"/>
      <charset val="178"/>
    </font>
    <font>
      <sz val="20"/>
      <color indexed="8"/>
      <name val="Calibri"/>
      <family val="2"/>
      <scheme val="minor"/>
    </font>
    <font>
      <b/>
      <sz val="20"/>
      <name val="B Mitra"/>
      <charset val="178"/>
    </font>
    <font>
      <sz val="20"/>
      <name val="B Mitra"/>
      <charset val="178"/>
    </font>
    <font>
      <sz val="20"/>
      <name val="B Nazanin"/>
      <charset val="178"/>
    </font>
    <font>
      <b/>
      <sz val="20"/>
      <color theme="1"/>
      <name val="B Mitra"/>
      <charset val="178"/>
    </font>
    <font>
      <b/>
      <u/>
      <sz val="19"/>
      <name val="B Mitra"/>
      <charset val="178"/>
    </font>
    <font>
      <sz val="19"/>
      <color indexed="8"/>
      <name val="B Mitra"/>
      <charset val="178"/>
    </font>
    <font>
      <b/>
      <sz val="19"/>
      <color theme="1"/>
      <name val="B Mitra"/>
      <charset val="178"/>
    </font>
    <font>
      <sz val="19"/>
      <color theme="1"/>
      <name val="B Mitra"/>
      <charset val="178"/>
    </font>
    <font>
      <sz val="19"/>
      <name val="B Nazanin"/>
      <charset val="178"/>
    </font>
    <font>
      <sz val="19"/>
      <color indexed="8"/>
      <name val="B Nazanin"/>
      <charset val="178"/>
    </font>
    <font>
      <b/>
      <sz val="19"/>
      <name val="B Mitra"/>
      <charset val="178"/>
    </font>
    <font>
      <sz val="19"/>
      <name val="B Mitra"/>
      <charset val="178"/>
    </font>
    <font>
      <b/>
      <sz val="19"/>
      <color indexed="8"/>
      <name val="B Mitra"/>
      <charset val="178"/>
    </font>
    <font>
      <b/>
      <u/>
      <sz val="22"/>
      <color theme="1"/>
      <name val="B Mitra"/>
      <charset val="178"/>
    </font>
    <font>
      <sz val="22"/>
      <color theme="1"/>
      <name val="B Mitra"/>
      <charset val="178"/>
    </font>
    <font>
      <b/>
      <u/>
      <sz val="26"/>
      <color theme="1"/>
      <name val="B Mitra"/>
      <charset val="178"/>
    </font>
    <font>
      <sz val="26"/>
      <color theme="1"/>
      <name val="B Mitra"/>
      <charset val="178"/>
    </font>
    <font>
      <b/>
      <sz val="22"/>
      <color theme="1"/>
      <name val="B Mitra"/>
      <charset val="178"/>
    </font>
    <font>
      <sz val="22"/>
      <name val="B Nazanin"/>
      <charset val="178"/>
    </font>
    <font>
      <sz val="22"/>
      <color indexed="8"/>
      <name val="B Nazanin"/>
      <charset val="178"/>
    </font>
    <font>
      <sz val="23"/>
      <name val="B Nazanin"/>
      <charset val="178"/>
    </font>
    <font>
      <b/>
      <sz val="23"/>
      <color indexed="8"/>
      <name val="B Mitra"/>
      <charset val="178"/>
    </font>
    <font>
      <b/>
      <sz val="23"/>
      <name val="B Mitra"/>
      <charset val="178"/>
    </font>
    <font>
      <sz val="23"/>
      <color indexed="8"/>
      <name val="B Mitra"/>
      <charset val="178"/>
    </font>
    <font>
      <sz val="23"/>
      <name val="B Mitra"/>
      <charset val="178"/>
    </font>
    <font>
      <b/>
      <sz val="26"/>
      <color theme="1"/>
      <name val="B Mitra"/>
      <charset val="178"/>
    </font>
    <font>
      <b/>
      <u/>
      <sz val="23"/>
      <name val="B Mitra"/>
      <charset val="178"/>
    </font>
    <font>
      <sz val="23"/>
      <color indexed="8"/>
      <name val="Calibri"/>
      <family val="2"/>
      <scheme val="minor"/>
    </font>
    <font>
      <b/>
      <u/>
      <sz val="26"/>
      <name val="B Mitra"/>
      <charset val="178"/>
    </font>
    <font>
      <b/>
      <sz val="26"/>
      <color indexed="8"/>
      <name val="B Mitra"/>
      <charset val="178"/>
    </font>
    <font>
      <u/>
      <sz val="14"/>
      <color indexed="8"/>
      <name val="B Mitra"/>
      <charset val="178"/>
    </font>
    <font>
      <b/>
      <sz val="14"/>
      <color rgb="FF000000"/>
      <name val="B Mitra"/>
      <charset val="178"/>
    </font>
    <font>
      <sz val="13.5"/>
      <color indexed="8"/>
      <name val="B Mitra"/>
      <charset val="178"/>
    </font>
    <font>
      <b/>
      <sz val="9"/>
      <color indexed="81"/>
      <name val="Tahoma"/>
      <family val="2"/>
    </font>
    <font>
      <sz val="9"/>
      <color indexed="81"/>
      <name val="Tahoma"/>
      <family val="2"/>
    </font>
    <font>
      <sz val="23"/>
      <color rgb="FFFF0000"/>
      <name val="Calibri"/>
      <family val="2"/>
      <scheme val="minor"/>
    </font>
    <font>
      <sz val="12"/>
      <color indexed="8"/>
      <name val="B Mitra"/>
      <charset val="178"/>
    </font>
    <font>
      <b/>
      <sz val="12"/>
      <color rgb="FF000000"/>
      <name val="B Mitra"/>
      <charset val="178"/>
    </font>
    <font>
      <sz val="12"/>
      <color rgb="FF000000"/>
      <name val="B Mitra"/>
      <charset val="178"/>
    </font>
    <font>
      <b/>
      <u/>
      <sz val="12"/>
      <name val="B Mitra"/>
      <charset val="178"/>
    </font>
    <font>
      <b/>
      <sz val="12"/>
      <color indexed="8"/>
      <name val="B Mitra"/>
      <charset val="178"/>
    </font>
    <font>
      <b/>
      <sz val="24"/>
      <name val="B Mitra"/>
      <charset val="178"/>
    </font>
    <font>
      <sz val="9"/>
      <color rgb="FF000000"/>
      <name val="Tahoma"/>
      <family val="2"/>
    </font>
    <font>
      <b/>
      <sz val="13"/>
      <color rgb="FF000000"/>
      <name val="B Nazanin"/>
      <charset val="178"/>
    </font>
    <font>
      <b/>
      <sz val="16"/>
      <color theme="1"/>
      <name val="B Nazanin"/>
      <charset val="178"/>
    </font>
    <font>
      <sz val="16"/>
      <color indexed="8"/>
      <name val="Calibri"/>
      <family val="2"/>
      <scheme val="minor"/>
    </font>
    <font>
      <sz val="16"/>
      <color theme="1"/>
      <name val="B Nazanin"/>
      <charset val="178"/>
    </font>
    <font>
      <b/>
      <u/>
      <sz val="36"/>
      <color theme="1"/>
      <name val="B Mitra"/>
      <charset val="178"/>
    </font>
    <font>
      <b/>
      <sz val="26"/>
      <name val="B Mitra"/>
      <charset val="178"/>
    </font>
    <font>
      <sz val="26"/>
      <name val="B Mitra"/>
      <charset val="178"/>
    </font>
    <font>
      <sz val="26"/>
      <color indexed="8"/>
      <name val="B Mitra"/>
      <charset val="178"/>
    </font>
    <font>
      <sz val="26"/>
      <name val="B Nazanin"/>
      <charset val="178"/>
    </font>
    <font>
      <sz val="26"/>
      <color theme="1"/>
      <name val="B Nazanin"/>
      <charset val="178"/>
    </font>
    <font>
      <sz val="26"/>
      <color rgb="FF000000"/>
      <name val="B Nazanin"/>
      <charset val="178"/>
    </font>
    <font>
      <sz val="26"/>
      <color indexed="8"/>
      <name val="B Nazanin"/>
      <charset val="178"/>
    </font>
    <font>
      <b/>
      <sz val="36"/>
      <color theme="1"/>
      <name val="B Mitra"/>
      <charset val="178"/>
    </font>
    <font>
      <sz val="20"/>
      <color theme="1"/>
      <name val="B Yekan"/>
      <charset val="178"/>
    </font>
    <font>
      <b/>
      <sz val="20"/>
      <color theme="1"/>
      <name val="B Yekan"/>
      <charset val="178"/>
    </font>
    <font>
      <sz val="20"/>
      <color indexed="8"/>
      <name val="B Yekan"/>
      <charset val="178"/>
    </font>
    <font>
      <b/>
      <sz val="18"/>
      <color theme="1"/>
      <name val="B Yekan"/>
      <charset val="178"/>
    </font>
    <font>
      <sz val="19"/>
      <color theme="1"/>
      <name val="B Yekan"/>
      <charset val="178"/>
    </font>
    <font>
      <sz val="16"/>
      <color theme="1"/>
      <name val="B Yekan"/>
      <charset val="178"/>
    </font>
    <font>
      <b/>
      <sz val="16"/>
      <color theme="1"/>
      <name val="B Yekan"/>
      <charset val="178"/>
    </font>
    <font>
      <sz val="16"/>
      <color indexed="8"/>
      <name val="B Yekan"/>
      <charset val="178"/>
    </font>
    <font>
      <b/>
      <sz val="9"/>
      <color rgb="FF000000"/>
      <name val="Tahoma"/>
      <family val="2"/>
    </font>
    <font>
      <sz val="9"/>
      <color indexed="8"/>
      <name val="Tahoma"/>
      <family val="2"/>
    </font>
    <font>
      <b/>
      <sz val="10"/>
      <color rgb="FF000000"/>
      <name val="B Nazanin"/>
      <charset val="178"/>
    </font>
    <font>
      <sz val="10"/>
      <color rgb="FF000000"/>
      <name val="Arial"/>
      <family val="2"/>
    </font>
    <font>
      <sz val="10"/>
      <color theme="1"/>
      <name val="Calibri"/>
      <family val="2"/>
      <scheme val="minor"/>
    </font>
    <font>
      <b/>
      <sz val="16"/>
      <color rgb="FFFF0000"/>
      <name val="B Mitra"/>
      <charset val="178"/>
    </font>
    <font>
      <b/>
      <sz val="25"/>
      <name val="B Mitra"/>
      <charset val="178"/>
    </font>
    <font>
      <sz val="23"/>
      <color rgb="FFFF0000"/>
      <name val="B Nazanin"/>
      <charset val="178"/>
    </font>
    <font>
      <b/>
      <sz val="23"/>
      <color rgb="FFFF0000"/>
      <name val="B Mitra"/>
      <charset val="178"/>
    </font>
    <font>
      <b/>
      <sz val="13"/>
      <color theme="1"/>
      <name val="B Nazanin"/>
      <charset val="178"/>
    </font>
    <font>
      <sz val="15"/>
      <color theme="1"/>
      <name val="B Mitra"/>
      <charset val="178"/>
    </font>
    <font>
      <sz val="15"/>
      <color rgb="FFFF0000"/>
      <name val="B Mitra"/>
      <charset val="178"/>
    </font>
    <font>
      <b/>
      <sz val="13"/>
      <color indexed="8"/>
      <name val="B Mitra"/>
      <charset val="178"/>
    </font>
    <font>
      <b/>
      <u/>
      <sz val="20"/>
      <name val="B Mitra"/>
      <charset val="178"/>
    </font>
  </fonts>
  <fills count="9">
    <fill>
      <patternFill patternType="none"/>
    </fill>
    <fill>
      <patternFill patternType="gray125"/>
    </fill>
    <fill>
      <patternFill patternType="none">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B0C4DE"/>
        <bgColor indexed="64"/>
      </patternFill>
    </fill>
    <fill>
      <patternFill patternType="solid">
        <fgColor rgb="FFBCD4EC"/>
        <bgColor indexed="64"/>
      </patternFill>
    </fill>
  </fills>
  <borders count="65">
    <border>
      <left/>
      <right/>
      <top/>
      <bottom/>
      <diagonal/>
    </border>
    <border>
      <left/>
      <right/>
      <top/>
      <bottom style="medium">
        <color auto="1"/>
      </bottom>
      <diagonal/>
    </border>
    <border>
      <left/>
      <right/>
      <top/>
      <bottom style="thin">
        <color auto="1"/>
      </bottom>
      <diagonal/>
    </border>
    <border>
      <left/>
      <right/>
      <top style="thin">
        <color auto="1"/>
      </top>
      <bottom style="thin">
        <color auto="1"/>
      </bottom>
      <diagonal/>
    </border>
    <border>
      <left/>
      <right/>
      <top/>
      <bottom style="medium">
        <color indexed="8"/>
      </bottom>
      <diagonal/>
    </border>
    <border>
      <left/>
      <right/>
      <top style="thin">
        <color auto="1"/>
      </top>
      <bottom/>
      <diagonal/>
    </border>
    <border>
      <left/>
      <right/>
      <top/>
      <bottom style="thin">
        <color indexed="8"/>
      </bottom>
      <diagonal/>
    </border>
    <border>
      <left/>
      <right/>
      <top style="double">
        <color auto="1"/>
      </top>
      <bottom/>
      <diagonal/>
    </border>
    <border>
      <left/>
      <right/>
      <top style="double">
        <color indexed="8"/>
      </top>
      <bottom/>
      <diagonal/>
    </border>
    <border>
      <left/>
      <right/>
      <top style="thin">
        <color indexed="64"/>
      </top>
      <bottom style="double">
        <color auto="1"/>
      </bottom>
      <diagonal/>
    </border>
    <border>
      <left/>
      <right/>
      <top/>
      <bottom style="medium">
        <color indexed="64"/>
      </bottom>
      <diagonal/>
    </border>
    <border>
      <left/>
      <right/>
      <top/>
      <bottom style="thin">
        <color indexed="64"/>
      </bottom>
      <diagonal/>
    </border>
    <border>
      <left/>
      <right/>
      <top style="medium">
        <color indexed="64"/>
      </top>
      <bottom/>
      <diagonal/>
    </border>
    <border>
      <left/>
      <right/>
      <top style="medium">
        <color indexed="64"/>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double">
        <color auto="1"/>
      </bottom>
      <diagonal/>
    </border>
    <border>
      <left/>
      <right/>
      <top style="thin">
        <color indexed="64"/>
      </top>
      <bottom style="thin">
        <color indexed="64"/>
      </bottom>
      <diagonal/>
    </border>
    <border>
      <left/>
      <right/>
      <top style="thin">
        <color indexed="8"/>
      </top>
      <bottom style="thin">
        <color indexed="64"/>
      </bottom>
      <diagonal/>
    </border>
    <border>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auto="1"/>
      </top>
      <bottom style="double">
        <color indexed="64"/>
      </bottom>
      <diagonal/>
    </border>
    <border>
      <left/>
      <right/>
      <top style="double">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indexed="64"/>
      </bottom>
      <diagonal/>
    </border>
  </borders>
  <cellStyleXfs count="11">
    <xf numFmtId="0" fontId="0" fillId="0" borderId="0"/>
    <xf numFmtId="164" fontId="6" fillId="0" borderId="0" applyFont="0" applyFill="0" applyBorder="0" applyAlignment="0" applyProtection="0"/>
    <xf numFmtId="0" fontId="6" fillId="2" borderId="0"/>
    <xf numFmtId="0" fontId="6" fillId="2" borderId="0"/>
    <xf numFmtId="9" fontId="6" fillId="0" borderId="0" applyFont="0" applyFill="0" applyBorder="0" applyAlignment="0" applyProtection="0"/>
    <xf numFmtId="0" fontId="6" fillId="2" borderId="0"/>
    <xf numFmtId="0" fontId="30" fillId="2" borderId="0" applyNumberFormat="0" applyFill="0" applyBorder="0" applyAlignment="0" applyProtection="0"/>
    <xf numFmtId="0" fontId="40" fillId="2" borderId="0"/>
    <xf numFmtId="9" fontId="40" fillId="2" borderId="0" applyFont="0" applyFill="0" applyBorder="0" applyAlignment="0" applyProtection="0"/>
    <xf numFmtId="172" fontId="40" fillId="2" borderId="0" applyFont="0" applyFill="0" applyBorder="0" applyAlignment="0" applyProtection="0"/>
    <xf numFmtId="0" fontId="134" fillId="2" borderId="0"/>
  </cellStyleXfs>
  <cellXfs count="957">
    <xf numFmtId="0" fontId="0" fillId="0" borderId="0" xfId="0"/>
    <xf numFmtId="0" fontId="2" fillId="0" borderId="0" xfId="0" applyFont="1" applyAlignment="1">
      <alignment horizontal="center" vertical="center"/>
    </xf>
    <xf numFmtId="168" fontId="2" fillId="0" borderId="0" xfId="1" applyNumberFormat="1" applyFont="1"/>
    <xf numFmtId="37" fontId="4" fillId="0" borderId="0" xfId="0" applyNumberFormat="1" applyFont="1" applyAlignment="1">
      <alignment horizontal="right" vertical="center" wrapText="1"/>
    </xf>
    <xf numFmtId="168" fontId="2" fillId="0" borderId="0" xfId="1" applyNumberFormat="1" applyFont="1" applyAlignment="1"/>
    <xf numFmtId="37" fontId="4" fillId="0" borderId="2" xfId="0" applyNumberFormat="1" applyFont="1" applyBorder="1" applyAlignment="1">
      <alignment horizontal="center" vertical="center" wrapText="1"/>
    </xf>
    <xf numFmtId="37" fontId="2" fillId="0" borderId="0" xfId="0" applyNumberFormat="1" applyFont="1"/>
    <xf numFmtId="0" fontId="3" fillId="0" borderId="0" xfId="0" applyFont="1" applyAlignment="1">
      <alignment horizontal="center" vertical="center"/>
    </xf>
    <xf numFmtId="37" fontId="9" fillId="0" borderId="9" xfId="0" applyNumberFormat="1" applyFont="1" applyBorder="1" applyAlignment="1">
      <alignment horizontal="center" vertical="center"/>
    </xf>
    <xf numFmtId="37" fontId="7" fillId="0" borderId="0" xfId="0" applyNumberFormat="1" applyFont="1" applyAlignment="1">
      <alignment horizontal="center" vertical="center"/>
    </xf>
    <xf numFmtId="165" fontId="13" fillId="2" borderId="0" xfId="0" applyNumberFormat="1" applyFont="1" applyFill="1" applyAlignment="1">
      <alignment horizontal="center" vertical="center" shrinkToFit="1" readingOrder="2"/>
    </xf>
    <xf numFmtId="37" fontId="12" fillId="0" borderId="0" xfId="0" applyNumberFormat="1" applyFont="1" applyAlignment="1">
      <alignment vertical="center"/>
    </xf>
    <xf numFmtId="37" fontId="9" fillId="0" borderId="2" xfId="0" applyNumberFormat="1" applyFont="1" applyBorder="1" applyAlignment="1">
      <alignment horizontal="center" vertical="center" wrapText="1"/>
    </xf>
    <xf numFmtId="37" fontId="9" fillId="0" borderId="5" xfId="0" applyNumberFormat="1" applyFont="1" applyBorder="1" applyAlignment="1">
      <alignment horizontal="center" vertical="center"/>
    </xf>
    <xf numFmtId="37" fontId="10" fillId="0" borderId="0" xfId="0" applyNumberFormat="1" applyFont="1"/>
    <xf numFmtId="37" fontId="8" fillId="0" borderId="0" xfId="0" applyNumberFormat="1" applyFont="1"/>
    <xf numFmtId="37" fontId="12" fillId="0" borderId="7" xfId="0" applyNumberFormat="1" applyFont="1" applyBorder="1" applyAlignment="1">
      <alignment horizontal="center" vertical="center"/>
    </xf>
    <xf numFmtId="37" fontId="3" fillId="0" borderId="0" xfId="0" applyNumberFormat="1" applyFont="1" applyAlignment="1">
      <alignment horizontal="center" vertical="center"/>
    </xf>
    <xf numFmtId="0" fontId="7" fillId="0" borderId="0" xfId="0" applyFont="1" applyAlignment="1">
      <alignment horizontal="center" vertical="center"/>
    </xf>
    <xf numFmtId="0" fontId="10" fillId="0" borderId="0" xfId="0" applyFont="1"/>
    <xf numFmtId="0" fontId="2" fillId="0" borderId="0" xfId="0" applyFont="1"/>
    <xf numFmtId="37" fontId="4" fillId="0" borderId="5" xfId="0" applyNumberFormat="1" applyFont="1" applyBorder="1" applyAlignment="1">
      <alignment horizontal="center" vertical="center"/>
    </xf>
    <xf numFmtId="0" fontId="8" fillId="0" borderId="0" xfId="0" applyFont="1"/>
    <xf numFmtId="37" fontId="9" fillId="0" borderId="2" xfId="0" applyNumberFormat="1" applyFont="1" applyBorder="1" applyAlignment="1">
      <alignment horizontal="center" vertical="center"/>
    </xf>
    <xf numFmtId="37" fontId="3" fillId="0" borderId="7" xfId="0" applyNumberFormat="1" applyFont="1" applyBorder="1" applyAlignment="1">
      <alignment horizontal="center" vertical="center"/>
    </xf>
    <xf numFmtId="37" fontId="9" fillId="0" borderId="0" xfId="0" applyNumberFormat="1" applyFont="1" applyAlignment="1">
      <alignment horizontal="right" vertical="center"/>
    </xf>
    <xf numFmtId="37" fontId="9" fillId="0" borderId="0" xfId="0" applyNumberFormat="1" applyFont="1" applyAlignment="1">
      <alignment horizontal="center" vertical="center"/>
    </xf>
    <xf numFmtId="0" fontId="5" fillId="0" borderId="0" xfId="0" applyFont="1"/>
    <xf numFmtId="37" fontId="4" fillId="0" borderId="2" xfId="0" applyNumberFormat="1" applyFont="1" applyBorder="1" applyAlignment="1">
      <alignment horizontal="center" vertical="center"/>
    </xf>
    <xf numFmtId="37" fontId="12" fillId="0" borderId="0" xfId="0" applyNumberFormat="1" applyFont="1" applyAlignment="1">
      <alignment horizontal="right" vertical="center"/>
    </xf>
    <xf numFmtId="0" fontId="14" fillId="0" borderId="0" xfId="0" applyFont="1"/>
    <xf numFmtId="37" fontId="12" fillId="0" borderId="0" xfId="0" applyNumberFormat="1" applyFont="1" applyAlignment="1">
      <alignment horizontal="center" vertical="center"/>
    </xf>
    <xf numFmtId="0" fontId="15" fillId="0" borderId="0" xfId="0" applyFont="1"/>
    <xf numFmtId="37" fontId="17" fillId="0" borderId="0" xfId="0" applyNumberFormat="1" applyFont="1" applyAlignment="1">
      <alignment horizontal="center" vertical="center"/>
    </xf>
    <xf numFmtId="37" fontId="17" fillId="0" borderId="0" xfId="0" applyNumberFormat="1" applyFont="1" applyAlignment="1">
      <alignment vertical="center"/>
    </xf>
    <xf numFmtId="0" fontId="8" fillId="0" borderId="0" xfId="0" applyFont="1" applyAlignment="1">
      <alignment horizontal="center" vertical="center"/>
    </xf>
    <xf numFmtId="3" fontId="8" fillId="0" borderId="0" xfId="0" applyNumberFormat="1" applyFont="1"/>
    <xf numFmtId="3" fontId="10" fillId="0" borderId="0" xfId="0" applyNumberFormat="1" applyFont="1"/>
    <xf numFmtId="0" fontId="8" fillId="2" borderId="0" xfId="0" applyFont="1" applyFill="1"/>
    <xf numFmtId="10" fontId="7" fillId="0" borderId="0" xfId="0" applyNumberFormat="1" applyFont="1" applyAlignment="1">
      <alignment horizontal="center" vertical="center"/>
    </xf>
    <xf numFmtId="10" fontId="9" fillId="0" borderId="9" xfId="0" applyNumberFormat="1" applyFont="1" applyBorder="1" applyAlignment="1">
      <alignment horizontal="center" vertical="center"/>
    </xf>
    <xf numFmtId="0" fontId="10" fillId="2" borderId="0" xfId="0" applyFont="1" applyFill="1" applyAlignment="1">
      <alignment horizontal="right"/>
    </xf>
    <xf numFmtId="10" fontId="9" fillId="0" borderId="5" xfId="0" applyNumberFormat="1" applyFont="1" applyBorder="1" applyAlignment="1">
      <alignment horizontal="center" vertical="center"/>
    </xf>
    <xf numFmtId="168" fontId="8" fillId="0" borderId="0" xfId="1" applyNumberFormat="1" applyFont="1" applyAlignment="1">
      <alignment horizontal="center"/>
    </xf>
    <xf numFmtId="10" fontId="8" fillId="0" borderId="0" xfId="0" applyNumberFormat="1" applyFont="1"/>
    <xf numFmtId="0" fontId="8" fillId="0" borderId="0" xfId="0" applyFont="1" applyAlignment="1">
      <alignment horizontal="center" vertical="center" wrapText="1"/>
    </xf>
    <xf numFmtId="168" fontId="8" fillId="0" borderId="0" xfId="1" applyNumberFormat="1" applyFont="1" applyBorder="1" applyAlignment="1">
      <alignment horizontal="center"/>
    </xf>
    <xf numFmtId="10" fontId="8" fillId="0" borderId="0" xfId="0" applyNumberFormat="1" applyFont="1" applyAlignment="1">
      <alignment vertical="center"/>
    </xf>
    <xf numFmtId="0" fontId="8" fillId="0" borderId="0" xfId="0" applyFont="1" applyAlignment="1">
      <alignment vertical="center"/>
    </xf>
    <xf numFmtId="168" fontId="8" fillId="0" borderId="0" xfId="1" applyNumberFormat="1" applyFont="1" applyBorder="1" applyAlignment="1">
      <alignment vertical="center"/>
    </xf>
    <xf numFmtId="37" fontId="14" fillId="0" borderId="0" xfId="0" applyNumberFormat="1" applyFont="1"/>
    <xf numFmtId="37" fontId="16" fillId="0" borderId="0" xfId="0" applyNumberFormat="1" applyFont="1" applyAlignment="1">
      <alignment horizontal="center" vertical="center"/>
    </xf>
    <xf numFmtId="0" fontId="16" fillId="0" borderId="0" xfId="0" applyFont="1" applyAlignment="1">
      <alignment horizontal="center" vertical="center"/>
    </xf>
    <xf numFmtId="3" fontId="14" fillId="0" borderId="0" xfId="0" applyNumberFormat="1" applyFont="1"/>
    <xf numFmtId="37" fontId="14" fillId="3" borderId="0" xfId="0" applyNumberFormat="1" applyFont="1" applyFill="1"/>
    <xf numFmtId="37" fontId="1" fillId="0" borderId="0" xfId="0" applyNumberFormat="1" applyFont="1" applyAlignment="1">
      <alignment vertical="center"/>
    </xf>
    <xf numFmtId="37" fontId="16" fillId="0" borderId="2" xfId="0" applyNumberFormat="1" applyFont="1" applyBorder="1" applyAlignment="1">
      <alignment horizontal="center" vertical="center"/>
    </xf>
    <xf numFmtId="37" fontId="16" fillId="0" borderId="0" xfId="0" applyNumberFormat="1" applyFont="1" applyAlignment="1">
      <alignment horizontal="right" vertical="center"/>
    </xf>
    <xf numFmtId="37" fontId="16" fillId="0" borderId="0" xfId="0" applyNumberFormat="1" applyFont="1" applyAlignment="1">
      <alignment vertical="center"/>
    </xf>
    <xf numFmtId="0" fontId="15" fillId="0" borderId="0" xfId="0" applyFont="1" applyAlignment="1">
      <alignment horizontal="center" vertical="center"/>
    </xf>
    <xf numFmtId="10" fontId="16" fillId="0" borderId="0" xfId="0" applyNumberFormat="1" applyFont="1" applyAlignment="1">
      <alignment horizontal="center" vertical="center"/>
    </xf>
    <xf numFmtId="9" fontId="16" fillId="0" borderId="0" xfId="0" applyNumberFormat="1" applyFont="1" applyAlignment="1">
      <alignment horizontal="center" vertical="center"/>
    </xf>
    <xf numFmtId="0" fontId="14" fillId="0" borderId="0" xfId="0" applyFont="1" applyAlignment="1">
      <alignment horizontal="center" vertical="center"/>
    </xf>
    <xf numFmtId="10" fontId="12" fillId="0" borderId="0" xfId="0" applyNumberFormat="1" applyFont="1" applyAlignment="1">
      <alignment horizontal="center" vertical="center"/>
    </xf>
    <xf numFmtId="10" fontId="3" fillId="0" borderId="0" xfId="0" applyNumberFormat="1" applyFont="1" applyAlignment="1">
      <alignment horizontal="center" vertical="center"/>
    </xf>
    <xf numFmtId="10" fontId="4" fillId="0" borderId="5" xfId="0" applyNumberFormat="1" applyFont="1" applyBorder="1" applyAlignment="1">
      <alignment horizontal="center" vertical="center"/>
    </xf>
    <xf numFmtId="0" fontId="20" fillId="0" borderId="0" xfId="0" applyFont="1"/>
    <xf numFmtId="37" fontId="19" fillId="0" borderId="0" xfId="0" applyNumberFormat="1" applyFont="1" applyAlignment="1">
      <alignment horizontal="center" vertical="center"/>
    </xf>
    <xf numFmtId="37" fontId="8" fillId="0" borderId="0" xfId="1" applyNumberFormat="1" applyFont="1" applyBorder="1" applyAlignment="1">
      <alignment horizontal="center" vertical="center"/>
    </xf>
    <xf numFmtId="10" fontId="8" fillId="0" borderId="0" xfId="0" applyNumberFormat="1" applyFont="1" applyAlignment="1">
      <alignment horizontal="center" vertical="center"/>
    </xf>
    <xf numFmtId="38" fontId="8" fillId="0" borderId="0" xfId="1" applyNumberFormat="1" applyFont="1" applyBorder="1" applyAlignment="1">
      <alignment horizontal="center" vertical="center"/>
    </xf>
    <xf numFmtId="37" fontId="12" fillId="0" borderId="17" xfId="0" applyNumberFormat="1" applyFont="1" applyBorder="1" applyAlignment="1">
      <alignment horizontal="center" vertical="center"/>
    </xf>
    <xf numFmtId="10" fontId="12" fillId="0" borderId="17" xfId="0" applyNumberFormat="1" applyFont="1" applyBorder="1" applyAlignment="1">
      <alignment horizontal="center" vertical="center"/>
    </xf>
    <xf numFmtId="37" fontId="1" fillId="0" borderId="0" xfId="0" applyNumberFormat="1" applyFont="1" applyAlignment="1">
      <alignment horizontal="center" vertical="center"/>
    </xf>
    <xf numFmtId="0" fontId="8" fillId="0" borderId="0" xfId="0" applyFont="1" applyAlignment="1">
      <alignment horizontal="center"/>
    </xf>
    <xf numFmtId="37" fontId="21" fillId="0" borderId="0" xfId="0" applyNumberFormat="1" applyFont="1" applyAlignment="1">
      <alignment horizontal="center" vertical="center"/>
    </xf>
    <xf numFmtId="0" fontId="18" fillId="0" borderId="0" xfId="0" applyFont="1"/>
    <xf numFmtId="37" fontId="22" fillId="0" borderId="0" xfId="0" applyNumberFormat="1" applyFont="1" applyAlignment="1">
      <alignment horizontal="center" vertical="center"/>
    </xf>
    <xf numFmtId="0" fontId="23" fillId="0" borderId="0" xfId="0" applyFont="1"/>
    <xf numFmtId="0" fontId="22" fillId="0" borderId="0" xfId="0" applyFont="1" applyAlignment="1">
      <alignment horizontal="center" vertical="center"/>
    </xf>
    <xf numFmtId="37" fontId="24" fillId="0" borderId="0" xfId="0" applyNumberFormat="1" applyFont="1" applyAlignment="1">
      <alignment horizontal="center" vertical="center"/>
    </xf>
    <xf numFmtId="0" fontId="25" fillId="0" borderId="0" xfId="0" applyFont="1"/>
    <xf numFmtId="10" fontId="19" fillId="0" borderId="0" xfId="0" applyNumberFormat="1" applyFont="1" applyAlignment="1">
      <alignment horizontal="center" vertical="center"/>
    </xf>
    <xf numFmtId="0" fontId="19" fillId="0" borderId="0" xfId="0" applyFont="1" applyAlignment="1">
      <alignment horizontal="center" vertical="center"/>
    </xf>
    <xf numFmtId="10" fontId="20" fillId="0" borderId="0" xfId="0" applyNumberFormat="1" applyFont="1"/>
    <xf numFmtId="2" fontId="20" fillId="0" borderId="0" xfId="0" applyNumberFormat="1" applyFont="1"/>
    <xf numFmtId="10" fontId="19" fillId="0" borderId="0" xfId="4" applyNumberFormat="1" applyFont="1" applyFill="1" applyAlignment="1">
      <alignment horizontal="center" vertical="center"/>
    </xf>
    <xf numFmtId="0" fontId="5" fillId="3" borderId="0" xfId="0" applyFont="1" applyFill="1"/>
    <xf numFmtId="0" fontId="2" fillId="3" borderId="0" xfId="0" applyFont="1" applyFill="1"/>
    <xf numFmtId="37" fontId="4" fillId="3" borderId="2" xfId="0" applyNumberFormat="1" applyFont="1" applyFill="1" applyBorder="1" applyAlignment="1">
      <alignment horizontal="center" vertical="center"/>
    </xf>
    <xf numFmtId="37" fontId="4" fillId="3" borderId="2" xfId="0" applyNumberFormat="1" applyFont="1" applyFill="1" applyBorder="1" applyAlignment="1">
      <alignment horizontal="center" vertical="center" wrapText="1"/>
    </xf>
    <xf numFmtId="37" fontId="3" fillId="3" borderId="0" xfId="0" applyNumberFormat="1" applyFont="1" applyFill="1" applyAlignment="1">
      <alignment vertical="center"/>
    </xf>
    <xf numFmtId="0" fontId="3" fillId="3" borderId="0" xfId="0" applyFont="1" applyFill="1" applyAlignment="1">
      <alignment horizontal="center" vertical="center"/>
    </xf>
    <xf numFmtId="37" fontId="3" fillId="3" borderId="0" xfId="0" applyNumberFormat="1" applyFont="1" applyFill="1" applyAlignment="1">
      <alignment horizontal="center" vertical="center"/>
    </xf>
    <xf numFmtId="10" fontId="3" fillId="3" borderId="0" xfId="0" applyNumberFormat="1" applyFont="1" applyFill="1" applyAlignment="1">
      <alignment horizontal="center" vertical="center"/>
    </xf>
    <xf numFmtId="37" fontId="4" fillId="3" borderId="5" xfId="0" applyNumberFormat="1" applyFont="1" applyFill="1" applyBorder="1" applyAlignment="1">
      <alignment horizontal="center" vertical="center"/>
    </xf>
    <xf numFmtId="10" fontId="4" fillId="3" borderId="5" xfId="0" applyNumberFormat="1" applyFont="1" applyFill="1" applyBorder="1" applyAlignment="1">
      <alignment horizontal="center" vertical="center"/>
    </xf>
    <xf numFmtId="37" fontId="22" fillId="0" borderId="0" xfId="0" applyNumberFormat="1" applyFont="1" applyAlignment="1">
      <alignment horizontal="right" vertical="center"/>
    </xf>
    <xf numFmtId="0" fontId="25" fillId="0" borderId="0" xfId="0" applyFont="1" applyAlignment="1">
      <alignment horizontal="center"/>
    </xf>
    <xf numFmtId="0" fontId="25" fillId="0" borderId="0" xfId="0" applyFont="1" applyAlignment="1">
      <alignment horizontal="center" vertical="center"/>
    </xf>
    <xf numFmtId="0" fontId="15" fillId="2" borderId="0" xfId="0" applyFont="1" applyFill="1"/>
    <xf numFmtId="37" fontId="7" fillId="0" borderId="0" xfId="0" applyNumberFormat="1" applyFont="1" applyAlignment="1">
      <alignment horizontal="right" vertical="center"/>
    </xf>
    <xf numFmtId="0" fontId="23" fillId="0" borderId="0" xfId="0" applyFont="1" applyAlignment="1">
      <alignment horizontal="center" vertical="center"/>
    </xf>
    <xf numFmtId="37" fontId="22" fillId="0" borderId="0" xfId="0" applyNumberFormat="1" applyFont="1" applyAlignment="1">
      <alignment horizontal="right" vertical="center" wrapText="1"/>
    </xf>
    <xf numFmtId="37" fontId="22" fillId="0" borderId="0" xfId="0" applyNumberFormat="1" applyFont="1" applyAlignment="1">
      <alignment horizontal="center" vertical="center" wrapText="1"/>
    </xf>
    <xf numFmtId="37" fontId="4" fillId="0" borderId="17" xfId="0" applyNumberFormat="1" applyFont="1" applyBorder="1" applyAlignment="1">
      <alignment horizontal="center" vertical="center"/>
    </xf>
    <xf numFmtId="10" fontId="22" fillId="0" borderId="0" xfId="4" applyNumberFormat="1" applyFont="1" applyAlignment="1">
      <alignment horizontal="center" vertical="center"/>
    </xf>
    <xf numFmtId="38" fontId="22" fillId="0" borderId="0" xfId="0" applyNumberFormat="1" applyFont="1" applyAlignment="1">
      <alignment horizontal="center" vertical="center"/>
    </xf>
    <xf numFmtId="38" fontId="23" fillId="0" borderId="0" xfId="0" applyNumberFormat="1" applyFont="1"/>
    <xf numFmtId="0" fontId="27" fillId="0" borderId="0" xfId="0" applyFont="1"/>
    <xf numFmtId="37" fontId="1" fillId="2" borderId="0" xfId="0" applyNumberFormat="1" applyFont="1" applyFill="1" applyAlignment="1">
      <alignment horizontal="center" vertical="center"/>
    </xf>
    <xf numFmtId="38" fontId="15" fillId="2" borderId="0" xfId="0" applyNumberFormat="1" applyFont="1" applyFill="1"/>
    <xf numFmtId="171" fontId="15" fillId="2" borderId="0" xfId="0" applyNumberFormat="1" applyFont="1" applyFill="1"/>
    <xf numFmtId="38" fontId="8" fillId="2" borderId="0" xfId="0" applyNumberFormat="1" applyFont="1" applyFill="1"/>
    <xf numFmtId="0" fontId="20" fillId="2" borderId="0" xfId="0" applyFont="1" applyFill="1"/>
    <xf numFmtId="0" fontId="20" fillId="2" borderId="0" xfId="0" applyFont="1" applyFill="1" applyAlignment="1">
      <alignment horizontal="right" vertical="center"/>
    </xf>
    <xf numFmtId="0" fontId="31" fillId="0" borderId="0" xfId="0" applyFont="1"/>
    <xf numFmtId="3" fontId="19" fillId="2" borderId="0" xfId="1" applyNumberFormat="1" applyFont="1" applyFill="1" applyAlignment="1">
      <alignment horizontal="center" vertical="center" wrapText="1" readingOrder="1"/>
    </xf>
    <xf numFmtId="0" fontId="31" fillId="0" borderId="0" xfId="0" applyFont="1" applyAlignment="1">
      <alignment horizontal="center" vertical="center"/>
    </xf>
    <xf numFmtId="38" fontId="19" fillId="2" borderId="0" xfId="1" applyNumberFormat="1" applyFont="1" applyFill="1" applyAlignment="1">
      <alignment horizontal="center" vertical="center"/>
    </xf>
    <xf numFmtId="0" fontId="19" fillId="2" borderId="0" xfId="0" applyFont="1" applyFill="1" applyAlignment="1">
      <alignment horizontal="right" readingOrder="2"/>
    </xf>
    <xf numFmtId="38" fontId="19" fillId="2" borderId="0" xfId="0" applyNumberFormat="1" applyFont="1" applyFill="1" applyAlignment="1">
      <alignment horizontal="right" readingOrder="2"/>
    </xf>
    <xf numFmtId="0" fontId="19" fillId="2" borderId="0" xfId="0" applyFont="1" applyFill="1" applyAlignment="1">
      <alignment readingOrder="2"/>
    </xf>
    <xf numFmtId="0" fontId="19" fillId="2" borderId="0" xfId="0" applyFont="1" applyFill="1"/>
    <xf numFmtId="38" fontId="20" fillId="2" borderId="0" xfId="0" applyNumberFormat="1" applyFont="1" applyFill="1"/>
    <xf numFmtId="3" fontId="20" fillId="2" borderId="0" xfId="0" applyNumberFormat="1" applyFont="1" applyFill="1"/>
    <xf numFmtId="0" fontId="33" fillId="0" borderId="0" xfId="0" applyFont="1"/>
    <xf numFmtId="0" fontId="29" fillId="0" borderId="0" xfId="0" applyFont="1"/>
    <xf numFmtId="37" fontId="34" fillId="0" borderId="0" xfId="0" applyNumberFormat="1" applyFont="1" applyAlignment="1">
      <alignment vertical="center"/>
    </xf>
    <xf numFmtId="38" fontId="34" fillId="0" borderId="0" xfId="0" applyNumberFormat="1" applyFont="1" applyAlignment="1">
      <alignment vertical="center"/>
    </xf>
    <xf numFmtId="38" fontId="29" fillId="0" borderId="0" xfId="0" applyNumberFormat="1" applyFont="1"/>
    <xf numFmtId="37" fontId="34" fillId="0" borderId="0" xfId="0" applyNumberFormat="1" applyFont="1" applyAlignment="1">
      <alignment horizontal="center" vertical="center"/>
    </xf>
    <xf numFmtId="0" fontId="8" fillId="2" borderId="0" xfId="2" applyFont="1"/>
    <xf numFmtId="168" fontId="8" fillId="0" borderId="0" xfId="1" applyNumberFormat="1" applyFont="1"/>
    <xf numFmtId="165" fontId="8" fillId="0" borderId="0" xfId="0" applyNumberFormat="1" applyFont="1"/>
    <xf numFmtId="37" fontId="9" fillId="0" borderId="9" xfId="1" applyNumberFormat="1" applyFont="1" applyFill="1" applyBorder="1" applyAlignment="1">
      <alignment horizontal="center" vertical="center"/>
    </xf>
    <xf numFmtId="168" fontId="8" fillId="0" borderId="0" xfId="0" applyNumberFormat="1" applyFont="1"/>
    <xf numFmtId="37" fontId="8" fillId="0" borderId="0" xfId="0" applyNumberFormat="1" applyFont="1" applyAlignment="1">
      <alignment horizontal="right"/>
    </xf>
    <xf numFmtId="38" fontId="26" fillId="2" borderId="0" xfId="0" applyNumberFormat="1" applyFont="1" applyFill="1" applyAlignment="1">
      <alignment horizontal="right" vertical="center" readingOrder="2"/>
    </xf>
    <xf numFmtId="0" fontId="19" fillId="2" borderId="0" xfId="0" applyFont="1" applyFill="1" applyAlignment="1">
      <alignment horizontal="right" vertical="center"/>
    </xf>
    <xf numFmtId="37" fontId="32" fillId="2" borderId="0" xfId="0" applyNumberFormat="1" applyFont="1" applyFill="1" applyAlignment="1">
      <alignment horizontal="center" vertical="center"/>
    </xf>
    <xf numFmtId="0" fontId="38" fillId="2" borderId="0" xfId="0" applyFont="1" applyFill="1"/>
    <xf numFmtId="37" fontId="21" fillId="0" borderId="0" xfId="0" applyNumberFormat="1" applyFont="1" applyAlignment="1">
      <alignment vertical="center"/>
    </xf>
    <xf numFmtId="0" fontId="15" fillId="2" borderId="0" xfId="0" applyFont="1" applyFill="1" applyAlignment="1">
      <alignment horizontal="center" vertical="center"/>
    </xf>
    <xf numFmtId="170" fontId="15" fillId="2" borderId="0" xfId="0" applyNumberFormat="1" applyFont="1" applyFill="1" applyAlignment="1">
      <alignment horizontal="center" vertical="center"/>
    </xf>
    <xf numFmtId="38" fontId="15" fillId="2" borderId="0" xfId="0" applyNumberFormat="1" applyFont="1" applyFill="1" applyAlignment="1">
      <alignment horizontal="center" vertical="center"/>
    </xf>
    <xf numFmtId="40" fontId="15" fillId="2" borderId="0" xfId="0" applyNumberFormat="1" applyFont="1" applyFill="1" applyAlignment="1">
      <alignment horizontal="center" vertical="center"/>
    </xf>
    <xf numFmtId="37" fontId="1" fillId="2" borderId="0" xfId="0" applyNumberFormat="1" applyFont="1" applyFill="1" applyAlignment="1">
      <alignment vertical="center"/>
    </xf>
    <xf numFmtId="0" fontId="35" fillId="2" borderId="0" xfId="0" applyFont="1" applyFill="1" applyAlignment="1">
      <alignment horizontal="right"/>
    </xf>
    <xf numFmtId="0" fontId="35" fillId="2" borderId="0" xfId="0" applyFont="1" applyFill="1" applyAlignment="1">
      <alignment horizontal="right" vertical="center" readingOrder="2"/>
    </xf>
    <xf numFmtId="37" fontId="9" fillId="0" borderId="18" xfId="0" applyNumberFormat="1" applyFont="1" applyBorder="1" applyAlignment="1">
      <alignment horizontal="center" vertical="center"/>
    </xf>
    <xf numFmtId="37" fontId="10" fillId="0" borderId="18" xfId="0" applyNumberFormat="1" applyFont="1" applyBorder="1" applyAlignment="1">
      <alignment horizontal="center" vertical="center"/>
    </xf>
    <xf numFmtId="0" fontId="42" fillId="2" borderId="0" xfId="7" applyFont="1"/>
    <xf numFmtId="0" fontId="45" fillId="4" borderId="44" xfId="7" applyFont="1" applyFill="1" applyBorder="1" applyAlignment="1">
      <alignment horizontal="center"/>
    </xf>
    <xf numFmtId="0" fontId="45" fillId="4" borderId="36" xfId="7" applyFont="1" applyFill="1" applyBorder="1" applyAlignment="1">
      <alignment horizontal="center" vertical="center"/>
    </xf>
    <xf numFmtId="0" fontId="45" fillId="4" borderId="36" xfId="7" applyFont="1" applyFill="1" applyBorder="1" applyAlignment="1">
      <alignment horizontal="center" vertical="center" wrapText="1"/>
    </xf>
    <xf numFmtId="0" fontId="45" fillId="4" borderId="45" xfId="7" applyFont="1" applyFill="1" applyBorder="1" applyAlignment="1">
      <alignment horizontal="right" vertical="center"/>
    </xf>
    <xf numFmtId="37" fontId="45" fillId="4" borderId="46" xfId="9" applyNumberFormat="1" applyFont="1" applyFill="1" applyBorder="1" applyAlignment="1">
      <alignment horizontal="center" vertical="center"/>
    </xf>
    <xf numFmtId="0" fontId="45" fillId="4" borderId="47" xfId="7" applyFont="1" applyFill="1" applyBorder="1" applyAlignment="1">
      <alignment horizontal="right" vertical="center"/>
    </xf>
    <xf numFmtId="37" fontId="45" fillId="4" borderId="48" xfId="9" applyNumberFormat="1" applyFont="1" applyFill="1" applyBorder="1" applyAlignment="1">
      <alignment horizontal="center" vertical="center"/>
    </xf>
    <xf numFmtId="2" fontId="41" fillId="5" borderId="48" xfId="7" applyNumberFormat="1" applyFont="1" applyFill="1" applyBorder="1" applyAlignment="1">
      <alignment horizontal="center"/>
    </xf>
    <xf numFmtId="0" fontId="41" fillId="4" borderId="48" xfId="7" applyFont="1" applyFill="1" applyBorder="1" applyAlignment="1">
      <alignment horizontal="center"/>
    </xf>
    <xf numFmtId="0" fontId="45" fillId="4" borderId="49" xfId="7" applyFont="1" applyFill="1" applyBorder="1" applyAlignment="1">
      <alignment horizontal="right" vertical="center"/>
    </xf>
    <xf numFmtId="1" fontId="41" fillId="4" borderId="50" xfId="7" applyNumberFormat="1" applyFont="1" applyFill="1" applyBorder="1" applyAlignment="1">
      <alignment horizontal="center"/>
    </xf>
    <xf numFmtId="2" fontId="41" fillId="5" borderId="50" xfId="8" applyNumberFormat="1" applyFont="1" applyFill="1" applyBorder="1" applyAlignment="1">
      <alignment horizontal="center"/>
    </xf>
    <xf numFmtId="37" fontId="21" fillId="2" borderId="0" xfId="0" applyNumberFormat="1" applyFont="1" applyFill="1" applyAlignment="1">
      <alignment horizontal="center" vertical="center"/>
    </xf>
    <xf numFmtId="38" fontId="50" fillId="0" borderId="0" xfId="0" applyNumberFormat="1" applyFont="1"/>
    <xf numFmtId="0" fontId="50" fillId="0" borderId="0" xfId="0" applyFont="1"/>
    <xf numFmtId="37" fontId="32" fillId="0" borderId="0" xfId="0" applyNumberFormat="1" applyFont="1" applyAlignment="1">
      <alignment vertical="center"/>
    </xf>
    <xf numFmtId="0" fontId="49" fillId="0" borderId="0" xfId="0" applyFont="1" applyAlignment="1">
      <alignment horizontal="center" vertical="center"/>
    </xf>
    <xf numFmtId="0" fontId="46" fillId="0" borderId="0" xfId="0" applyFont="1" applyAlignment="1">
      <alignment horizontal="center" vertical="center"/>
    </xf>
    <xf numFmtId="0" fontId="37" fillId="0" borderId="0" xfId="0" applyFont="1"/>
    <xf numFmtId="37" fontId="9" fillId="0" borderId="20" xfId="0" applyNumberFormat="1" applyFont="1" applyBorder="1" applyAlignment="1">
      <alignment horizontal="center" vertical="center"/>
    </xf>
    <xf numFmtId="37" fontId="9" fillId="0" borderId="17" xfId="0" applyNumberFormat="1" applyFont="1" applyBorder="1" applyAlignment="1">
      <alignment horizontal="center" vertical="center"/>
    </xf>
    <xf numFmtId="37" fontId="9" fillId="2" borderId="20" xfId="0" applyNumberFormat="1" applyFont="1" applyFill="1" applyBorder="1" applyAlignment="1">
      <alignment horizontal="center" vertical="center"/>
    </xf>
    <xf numFmtId="0" fontId="51" fillId="0" borderId="0" xfId="0" applyFont="1"/>
    <xf numFmtId="0" fontId="52" fillId="0" borderId="0" xfId="0" applyFont="1"/>
    <xf numFmtId="3" fontId="50" fillId="0" borderId="0" xfId="0" applyNumberFormat="1" applyFont="1"/>
    <xf numFmtId="0" fontId="53" fillId="0" borderId="0" xfId="0" applyFont="1"/>
    <xf numFmtId="37" fontId="53" fillId="0" borderId="0" xfId="0" applyNumberFormat="1" applyFont="1"/>
    <xf numFmtId="0" fontId="8" fillId="0" borderId="5" xfId="0" applyFont="1" applyBorder="1"/>
    <xf numFmtId="0" fontId="29" fillId="0" borderId="0" xfId="0" applyFont="1" applyAlignment="1">
      <alignment horizontal="center"/>
    </xf>
    <xf numFmtId="168" fontId="2" fillId="0" borderId="0" xfId="1" applyNumberFormat="1" applyFont="1" applyBorder="1"/>
    <xf numFmtId="3" fontId="7" fillId="0" borderId="0" xfId="0" applyNumberFormat="1" applyFont="1" applyAlignment="1">
      <alignment horizontal="center" vertical="center"/>
    </xf>
    <xf numFmtId="37" fontId="10" fillId="2" borderId="5" xfId="0" applyNumberFormat="1" applyFont="1" applyFill="1" applyBorder="1" applyAlignment="1">
      <alignment horizontal="center" vertical="center"/>
    </xf>
    <xf numFmtId="165" fontId="9" fillId="2" borderId="51" xfId="0" applyNumberFormat="1" applyFont="1" applyFill="1" applyBorder="1" applyAlignment="1">
      <alignment horizontal="center" vertical="center" shrinkToFit="1" readingOrder="2"/>
    </xf>
    <xf numFmtId="165" fontId="28" fillId="2" borderId="51" xfId="0" applyNumberFormat="1" applyFont="1" applyFill="1" applyBorder="1" applyAlignment="1">
      <alignment horizontal="center" vertical="center" shrinkToFit="1" readingOrder="2"/>
    </xf>
    <xf numFmtId="3" fontId="2" fillId="0" borderId="0" xfId="0" applyNumberFormat="1" applyFont="1"/>
    <xf numFmtId="37" fontId="36" fillId="0" borderId="20" xfId="0" applyNumberFormat="1" applyFont="1" applyBorder="1" applyAlignment="1">
      <alignment horizontal="center" vertical="center" wrapText="1"/>
    </xf>
    <xf numFmtId="0" fontId="37" fillId="0" borderId="5" xfId="0" applyFont="1" applyBorder="1"/>
    <xf numFmtId="38" fontId="36" fillId="0" borderId="20" xfId="1" applyNumberFormat="1" applyFont="1" applyFill="1" applyBorder="1" applyAlignment="1">
      <alignment horizontal="center" vertical="center"/>
    </xf>
    <xf numFmtId="37" fontId="36" fillId="0" borderId="20" xfId="0" applyNumberFormat="1" applyFont="1" applyBorder="1" applyAlignment="1">
      <alignment horizontal="center" vertical="center"/>
    </xf>
    <xf numFmtId="1" fontId="44" fillId="2" borderId="0" xfId="1" applyNumberFormat="1" applyFont="1" applyFill="1" applyAlignment="1" applyProtection="1">
      <alignment horizontal="center" vertical="center"/>
    </xf>
    <xf numFmtId="38" fontId="43" fillId="0" borderId="21" xfId="9" applyNumberFormat="1" applyFont="1" applyFill="1" applyBorder="1" applyAlignment="1">
      <alignment horizontal="center" vertical="center"/>
    </xf>
    <xf numFmtId="1" fontId="54" fillId="2" borderId="0" xfId="1" applyNumberFormat="1" applyFont="1" applyFill="1" applyAlignment="1">
      <alignment horizontal="center" vertical="center"/>
    </xf>
    <xf numFmtId="0" fontId="54" fillId="0" borderId="0" xfId="0" applyFont="1"/>
    <xf numFmtId="0" fontId="43" fillId="0" borderId="21" xfId="0" applyFont="1" applyBorder="1" applyAlignment="1">
      <alignment horizontal="center" vertical="center" readingOrder="2"/>
    </xf>
    <xf numFmtId="3" fontId="43" fillId="0" borderId="21" xfId="1" applyNumberFormat="1" applyFont="1" applyFill="1" applyBorder="1" applyAlignment="1" applyProtection="1">
      <alignment horizontal="center" vertical="center" readingOrder="2"/>
    </xf>
    <xf numFmtId="0" fontId="44" fillId="0" borderId="21" xfId="0" applyFont="1" applyBorder="1" applyAlignment="1">
      <alignment horizontal="center" vertical="center" readingOrder="2"/>
    </xf>
    <xf numFmtId="166" fontId="44" fillId="0" borderId="21" xfId="1" applyNumberFormat="1" applyFont="1" applyFill="1" applyBorder="1" applyAlignment="1" applyProtection="1">
      <alignment horizontal="center" vertical="center"/>
    </xf>
    <xf numFmtId="3" fontId="44" fillId="0" borderId="21" xfId="1" applyNumberFormat="1" applyFont="1" applyFill="1" applyBorder="1" applyAlignment="1" applyProtection="1">
      <alignment horizontal="center" vertical="center"/>
    </xf>
    <xf numFmtId="166" fontId="43" fillId="0" borderId="21" xfId="1" applyNumberFormat="1" applyFont="1" applyFill="1" applyBorder="1" applyAlignment="1" applyProtection="1">
      <alignment horizontal="center" vertical="center"/>
    </xf>
    <xf numFmtId="3" fontId="43" fillId="0" borderId="21" xfId="1" applyNumberFormat="1" applyFont="1" applyFill="1" applyBorder="1" applyAlignment="1" applyProtection="1">
      <alignment horizontal="center" vertical="center"/>
    </xf>
    <xf numFmtId="0" fontId="55" fillId="0" borderId="21" xfId="0" applyFont="1" applyBorder="1" applyAlignment="1">
      <alignment horizontal="center" vertical="center" readingOrder="2"/>
    </xf>
    <xf numFmtId="0" fontId="43" fillId="0" borderId="21" xfId="0" applyFont="1" applyBorder="1" applyAlignment="1">
      <alignment horizontal="center" vertical="center" wrapText="1" readingOrder="2"/>
    </xf>
    <xf numFmtId="3" fontId="43" fillId="0" borderId="21" xfId="1" applyNumberFormat="1" applyFont="1" applyFill="1" applyBorder="1" applyAlignment="1" applyProtection="1">
      <alignment horizontal="center" vertical="center" wrapText="1" readingOrder="2"/>
    </xf>
    <xf numFmtId="0" fontId="43" fillId="0" borderId="21" xfId="0" applyFont="1" applyBorder="1" applyAlignment="1">
      <alignment horizontal="center" vertical="center" readingOrder="1"/>
    </xf>
    <xf numFmtId="0" fontId="43" fillId="0" borderId="21" xfId="0" applyFont="1" applyBorder="1" applyAlignment="1">
      <alignment horizontal="right" vertical="center" readingOrder="2"/>
    </xf>
    <xf numFmtId="0" fontId="44" fillId="0" borderId="21" xfId="0" applyFont="1" applyBorder="1" applyAlignment="1">
      <alignment horizontal="right" vertical="center" readingOrder="2"/>
    </xf>
    <xf numFmtId="14" fontId="44" fillId="0" borderId="21" xfId="0" applyNumberFormat="1" applyFont="1" applyBorder="1" applyAlignment="1">
      <alignment horizontal="right" vertical="center" readingOrder="2"/>
    </xf>
    <xf numFmtId="1" fontId="43" fillId="2" borderId="0" xfId="1" applyNumberFormat="1" applyFont="1" applyFill="1" applyBorder="1" applyAlignment="1" applyProtection="1">
      <alignment horizontal="center" vertical="center" wrapText="1"/>
    </xf>
    <xf numFmtId="37" fontId="17" fillId="4" borderId="0" xfId="2" applyNumberFormat="1" applyFont="1" applyFill="1" applyAlignment="1">
      <alignment horizontal="center" vertical="center"/>
    </xf>
    <xf numFmtId="37" fontId="12" fillId="0" borderId="2" xfId="0" applyNumberFormat="1" applyFont="1" applyBorder="1" applyAlignment="1">
      <alignment horizontal="center" vertical="center"/>
    </xf>
    <xf numFmtId="37" fontId="12" fillId="0" borderId="9" xfId="0" applyNumberFormat="1" applyFont="1" applyBorder="1" applyAlignment="1">
      <alignment horizontal="center" vertical="center"/>
    </xf>
    <xf numFmtId="0" fontId="26" fillId="2" borderId="0" xfId="0" applyFont="1" applyFill="1" applyAlignment="1">
      <alignment horizontal="right" vertical="center" readingOrder="2"/>
    </xf>
    <xf numFmtId="37" fontId="7" fillId="0" borderId="1" xfId="0" applyNumberFormat="1" applyFont="1" applyBorder="1" applyAlignment="1">
      <alignment horizontal="center" vertical="center"/>
    </xf>
    <xf numFmtId="49" fontId="7" fillId="0" borderId="0" xfId="0" applyNumberFormat="1" applyFont="1" applyAlignment="1">
      <alignment horizontal="center" vertical="center"/>
    </xf>
    <xf numFmtId="37" fontId="7" fillId="0" borderId="0" xfId="0" applyNumberFormat="1" applyFont="1" applyAlignment="1">
      <alignment horizontal="center" vertical="center" wrapText="1"/>
    </xf>
    <xf numFmtId="0" fontId="46" fillId="0" borderId="0" xfId="0" applyFont="1"/>
    <xf numFmtId="37" fontId="47" fillId="0" borderId="1" xfId="0" applyNumberFormat="1" applyFont="1" applyBorder="1" applyAlignment="1">
      <alignment horizontal="right" vertical="center"/>
    </xf>
    <xf numFmtId="37" fontId="47" fillId="0" borderId="0" xfId="0" applyNumberFormat="1" applyFont="1" applyAlignment="1">
      <alignment horizontal="right" vertical="center"/>
    </xf>
    <xf numFmtId="37" fontId="47" fillId="0" borderId="1" xfId="0" applyNumberFormat="1" applyFont="1" applyBorder="1" applyAlignment="1">
      <alignment horizontal="center" vertical="center"/>
    </xf>
    <xf numFmtId="37" fontId="49" fillId="0" borderId="0" xfId="0" applyNumberFormat="1" applyFont="1" applyAlignment="1">
      <alignment horizontal="center" vertical="center"/>
    </xf>
    <xf numFmtId="37" fontId="49" fillId="0" borderId="0" xfId="0" applyNumberFormat="1" applyFont="1" applyAlignment="1">
      <alignment horizontal="right" vertical="center"/>
    </xf>
    <xf numFmtId="3" fontId="46" fillId="0" borderId="0" xfId="0" applyNumberFormat="1" applyFont="1"/>
    <xf numFmtId="37" fontId="46" fillId="0" borderId="0" xfId="0" applyNumberFormat="1" applyFont="1"/>
    <xf numFmtId="37" fontId="46" fillId="0" borderId="0" xfId="0" applyNumberFormat="1" applyFont="1" applyAlignment="1">
      <alignment horizontal="center"/>
    </xf>
    <xf numFmtId="37" fontId="47" fillId="0" borderId="3" xfId="0" applyNumberFormat="1" applyFont="1" applyBorder="1" applyAlignment="1">
      <alignment horizontal="center" vertical="center"/>
    </xf>
    <xf numFmtId="0" fontId="48" fillId="0" borderId="0" xfId="0" applyFont="1"/>
    <xf numFmtId="49" fontId="49" fillId="0" borderId="0" xfId="0" quotePrefix="1" applyNumberFormat="1" applyFont="1" applyAlignment="1">
      <alignment horizontal="center" vertical="center"/>
    </xf>
    <xf numFmtId="37" fontId="47" fillId="0" borderId="5" xfId="0" applyNumberFormat="1" applyFont="1" applyBorder="1" applyAlignment="1">
      <alignment horizontal="center" vertical="center"/>
    </xf>
    <xf numFmtId="37" fontId="12" fillId="0" borderId="1" xfId="0" applyNumberFormat="1" applyFont="1" applyBorder="1" applyAlignment="1">
      <alignment horizontal="right" vertical="center"/>
    </xf>
    <xf numFmtId="37" fontId="12" fillId="0" borderId="1" xfId="0" applyNumberFormat="1" applyFont="1" applyBorder="1" applyAlignment="1">
      <alignment horizontal="center" vertical="center"/>
    </xf>
    <xf numFmtId="165" fontId="15" fillId="0" borderId="0" xfId="0" applyNumberFormat="1" applyFont="1"/>
    <xf numFmtId="37" fontId="15" fillId="0" borderId="0" xfId="0" applyNumberFormat="1" applyFont="1"/>
    <xf numFmtId="3" fontId="56" fillId="0" borderId="0" xfId="0" applyNumberFormat="1" applyFont="1"/>
    <xf numFmtId="168" fontId="15" fillId="0" borderId="0" xfId="1" applyNumberFormat="1" applyFont="1" applyFill="1"/>
    <xf numFmtId="168" fontId="15" fillId="0" borderId="0" xfId="1" applyNumberFormat="1" applyFont="1"/>
    <xf numFmtId="10" fontId="15" fillId="0" borderId="0" xfId="0" applyNumberFormat="1" applyFont="1"/>
    <xf numFmtId="0" fontId="15" fillId="0" borderId="12" xfId="0" applyFont="1" applyBorder="1"/>
    <xf numFmtId="37" fontId="12" fillId="0" borderId="13" xfId="0" applyNumberFormat="1" applyFont="1" applyBorder="1" applyAlignment="1">
      <alignment horizontal="center" vertical="center" wrapText="1"/>
    </xf>
    <xf numFmtId="38" fontId="12" fillId="0" borderId="13" xfId="1" applyNumberFormat="1" applyFont="1" applyFill="1" applyBorder="1" applyAlignment="1">
      <alignment horizontal="center" vertical="center"/>
    </xf>
    <xf numFmtId="37" fontId="12" fillId="0" borderId="2" xfId="0" applyNumberFormat="1" applyFont="1" applyBorder="1" applyAlignment="1">
      <alignment horizontal="center" vertical="center" wrapText="1"/>
    </xf>
    <xf numFmtId="38" fontId="16" fillId="0" borderId="0" xfId="1" applyNumberFormat="1" applyFont="1" applyFill="1" applyBorder="1" applyAlignment="1">
      <alignment horizontal="center" vertical="center"/>
    </xf>
    <xf numFmtId="165" fontId="18" fillId="0" borderId="0" xfId="0" applyNumberFormat="1" applyFont="1" applyAlignment="1">
      <alignment horizontal="center" vertical="center"/>
    </xf>
    <xf numFmtId="37" fontId="12" fillId="0" borderId="0" xfId="0" applyNumberFormat="1" applyFont="1" applyAlignment="1">
      <alignment horizontal="right" vertical="center" wrapText="1"/>
    </xf>
    <xf numFmtId="165" fontId="14" fillId="0" borderId="0" xfId="0" applyNumberFormat="1" applyFont="1"/>
    <xf numFmtId="168" fontId="15" fillId="0" borderId="0" xfId="0" applyNumberFormat="1" applyFont="1"/>
    <xf numFmtId="37" fontId="58" fillId="4" borderId="0" xfId="5" applyNumberFormat="1" applyFont="1" applyFill="1" applyAlignment="1">
      <alignment vertical="center"/>
    </xf>
    <xf numFmtId="0" fontId="59" fillId="2" borderId="0" xfId="5" applyFont="1"/>
    <xf numFmtId="0" fontId="59" fillId="2" borderId="0" xfId="5" applyFont="1" applyAlignment="1">
      <alignment vertical="center" wrapText="1" readingOrder="2"/>
    </xf>
    <xf numFmtId="0" fontId="59" fillId="2" borderId="0" xfId="5" applyFont="1" applyAlignment="1">
      <alignment horizontal="right" vertical="center" wrapText="1" readingOrder="2"/>
    </xf>
    <xf numFmtId="0" fontId="60" fillId="2" borderId="31" xfId="5" applyFont="1" applyBorder="1" applyAlignment="1">
      <alignment horizontal="center" vertical="center" wrapText="1" readingOrder="2"/>
    </xf>
    <xf numFmtId="0" fontId="60" fillId="2" borderId="36" xfId="5" applyFont="1" applyBorder="1" applyAlignment="1">
      <alignment horizontal="center" vertical="center" wrapText="1" readingOrder="2"/>
    </xf>
    <xf numFmtId="3" fontId="60" fillId="2" borderId="31" xfId="5" applyNumberFormat="1" applyFont="1" applyBorder="1" applyAlignment="1">
      <alignment horizontal="center" vertical="center" wrapText="1" readingOrder="2"/>
    </xf>
    <xf numFmtId="0" fontId="15" fillId="2" borderId="0" xfId="2" applyFont="1"/>
    <xf numFmtId="0" fontId="10" fillId="2" borderId="0" xfId="2" applyFont="1" applyAlignment="1">
      <alignment horizontal="right" vertical="center" readingOrder="2"/>
    </xf>
    <xf numFmtId="0" fontId="8" fillId="2" borderId="0" xfId="2" applyFont="1" applyAlignment="1">
      <alignment wrapText="1"/>
    </xf>
    <xf numFmtId="0" fontId="10" fillId="2" borderId="0" xfId="2" applyFont="1" applyAlignment="1">
      <alignment horizontal="center" vertical="center" wrapText="1" readingOrder="2"/>
    </xf>
    <xf numFmtId="0" fontId="8" fillId="2" borderId="0" xfId="2" applyFont="1" applyAlignment="1">
      <alignment horizontal="center" vertical="center" wrapText="1" readingOrder="2"/>
    </xf>
    <xf numFmtId="9" fontId="8" fillId="2" borderId="21" xfId="2" applyNumberFormat="1" applyFont="1" applyBorder="1" applyAlignment="1">
      <alignment horizontal="center" vertical="center" wrapText="1" readingOrder="2"/>
    </xf>
    <xf numFmtId="38" fontId="8" fillId="2" borderId="21" xfId="2" applyNumberFormat="1" applyFont="1" applyBorder="1" applyAlignment="1">
      <alignment horizontal="center" vertical="center" wrapText="1" readingOrder="2"/>
    </xf>
    <xf numFmtId="38" fontId="8" fillId="2" borderId="21" xfId="2" applyNumberFormat="1" applyFont="1" applyBorder="1" applyAlignment="1">
      <alignment horizontal="center" vertical="center"/>
    </xf>
    <xf numFmtId="37" fontId="1" fillId="4" borderId="0" xfId="2" applyNumberFormat="1" applyFont="1" applyFill="1" applyAlignment="1">
      <alignment vertical="center"/>
    </xf>
    <xf numFmtId="0" fontId="64" fillId="0" borderId="0" xfId="0" applyFont="1"/>
    <xf numFmtId="0" fontId="66" fillId="0" borderId="0" xfId="0" applyFont="1"/>
    <xf numFmtId="0" fontId="65" fillId="0" borderId="0" xfId="0" applyFont="1"/>
    <xf numFmtId="37" fontId="67" fillId="0" borderId="2" xfId="0" applyNumberFormat="1" applyFont="1" applyBorder="1" applyAlignment="1">
      <alignment horizontal="center" vertical="center"/>
    </xf>
    <xf numFmtId="0" fontId="65" fillId="0" borderId="6" xfId="0" applyFont="1" applyBorder="1"/>
    <xf numFmtId="37" fontId="67" fillId="0" borderId="20" xfId="0" applyNumberFormat="1" applyFont="1" applyBorder="1" applyAlignment="1">
      <alignment horizontal="center" vertical="center"/>
    </xf>
    <xf numFmtId="0" fontId="65" fillId="0" borderId="5" xfId="0" applyFont="1" applyBorder="1"/>
    <xf numFmtId="37" fontId="68" fillId="2" borderId="0" xfId="0" applyNumberFormat="1" applyFont="1" applyFill="1" applyAlignment="1">
      <alignment vertical="center"/>
    </xf>
    <xf numFmtId="0" fontId="64" fillId="2" borderId="0" xfId="0" applyFont="1" applyFill="1"/>
    <xf numFmtId="0" fontId="68" fillId="2" borderId="0" xfId="0" applyFont="1" applyFill="1" applyAlignment="1">
      <alignment horizontal="center" vertical="center"/>
    </xf>
    <xf numFmtId="0" fontId="64" fillId="2" borderId="0" xfId="0" applyFont="1" applyFill="1" applyAlignment="1">
      <alignment horizontal="center" vertical="center"/>
    </xf>
    <xf numFmtId="37" fontId="68" fillId="0" borderId="0" xfId="0" applyNumberFormat="1" applyFont="1" applyAlignment="1">
      <alignment horizontal="center" vertical="center"/>
    </xf>
    <xf numFmtId="37" fontId="69" fillId="0" borderId="0" xfId="0" applyNumberFormat="1" applyFont="1" applyAlignment="1">
      <alignment vertical="center"/>
    </xf>
    <xf numFmtId="37" fontId="69" fillId="0" borderId="0" xfId="0" applyNumberFormat="1" applyFont="1" applyAlignment="1">
      <alignment horizontal="center" vertical="center"/>
    </xf>
    <xf numFmtId="37" fontId="67" fillId="0" borderId="0" xfId="0" applyNumberFormat="1" applyFont="1" applyAlignment="1">
      <alignment vertical="center"/>
    </xf>
    <xf numFmtId="37" fontId="67" fillId="0" borderId="9" xfId="0" applyNumberFormat="1" applyFont="1" applyBorder="1" applyAlignment="1">
      <alignment horizontal="center" vertical="center"/>
    </xf>
    <xf numFmtId="37" fontId="70" fillId="0" borderId="0" xfId="0" applyNumberFormat="1" applyFont="1" applyAlignment="1">
      <alignment horizontal="right" vertical="center"/>
    </xf>
    <xf numFmtId="37" fontId="70" fillId="0" borderId="2" xfId="0" applyNumberFormat="1" applyFont="1" applyBorder="1" applyAlignment="1">
      <alignment horizontal="center" vertical="center"/>
    </xf>
    <xf numFmtId="37" fontId="52" fillId="0" borderId="0" xfId="0" applyNumberFormat="1" applyFont="1" applyAlignment="1">
      <alignment horizontal="center" vertical="center"/>
    </xf>
    <xf numFmtId="37" fontId="70" fillId="0" borderId="17" xfId="0" applyNumberFormat="1" applyFont="1" applyBorder="1" applyAlignment="1">
      <alignment horizontal="center" vertical="center"/>
    </xf>
    <xf numFmtId="0" fontId="70" fillId="0" borderId="0" xfId="0" applyFont="1"/>
    <xf numFmtId="0" fontId="38" fillId="0" borderId="0" xfId="0" applyFont="1"/>
    <xf numFmtId="37" fontId="70" fillId="0" borderId="0" xfId="0" applyNumberFormat="1" applyFont="1" applyAlignment="1">
      <alignment horizontal="center" vertical="center"/>
    </xf>
    <xf numFmtId="37" fontId="71" fillId="0" borderId="0" xfId="0" applyNumberFormat="1" applyFont="1" applyAlignment="1">
      <alignment vertical="center"/>
    </xf>
    <xf numFmtId="0" fontId="72" fillId="0" borderId="0" xfId="0" applyFont="1"/>
    <xf numFmtId="37" fontId="73" fillId="0" borderId="0" xfId="0" applyNumberFormat="1" applyFont="1" applyAlignment="1">
      <alignment horizontal="right" vertical="center"/>
    </xf>
    <xf numFmtId="0" fontId="74" fillId="0" borderId="0" xfId="0" applyFont="1"/>
    <xf numFmtId="37" fontId="73" fillId="0" borderId="2" xfId="0" applyNumberFormat="1" applyFont="1" applyBorder="1" applyAlignment="1">
      <alignment horizontal="center" vertical="center"/>
    </xf>
    <xf numFmtId="0" fontId="74" fillId="0" borderId="0" xfId="0" applyFont="1" applyAlignment="1">
      <alignment horizontal="center" vertical="center"/>
    </xf>
    <xf numFmtId="37" fontId="75" fillId="0" borderId="0" xfId="0" applyNumberFormat="1" applyFont="1" applyAlignment="1">
      <alignment vertical="center"/>
    </xf>
    <xf numFmtId="0" fontId="76" fillId="0" borderId="0" xfId="0" applyFont="1"/>
    <xf numFmtId="37" fontId="75" fillId="0" borderId="0" xfId="0" applyNumberFormat="1" applyFont="1" applyAlignment="1">
      <alignment horizontal="center" vertical="center"/>
    </xf>
    <xf numFmtId="37" fontId="73" fillId="0" borderId="17" xfId="0" applyNumberFormat="1" applyFont="1" applyBorder="1" applyAlignment="1">
      <alignment horizontal="center" vertical="center"/>
    </xf>
    <xf numFmtId="37" fontId="73" fillId="0" borderId="18" xfId="0" applyNumberFormat="1" applyFont="1" applyBorder="1" applyAlignment="1">
      <alignment horizontal="center" vertical="center"/>
    </xf>
    <xf numFmtId="37" fontId="75" fillId="0" borderId="0" xfId="0" applyNumberFormat="1" applyFont="1" applyAlignment="1">
      <alignment horizontal="right" vertical="center"/>
    </xf>
    <xf numFmtId="37" fontId="73" fillId="0" borderId="5" xfId="0" applyNumberFormat="1" applyFont="1" applyBorder="1" applyAlignment="1">
      <alignment horizontal="center" vertical="center"/>
    </xf>
    <xf numFmtId="0" fontId="73" fillId="0" borderId="0" xfId="0" applyFont="1"/>
    <xf numFmtId="165" fontId="73" fillId="0" borderId="9" xfId="0" applyNumberFormat="1" applyFont="1" applyBorder="1" applyAlignment="1">
      <alignment horizontal="center" vertical="center" shrinkToFit="1" readingOrder="2"/>
    </xf>
    <xf numFmtId="37" fontId="74" fillId="0" borderId="7" xfId="0" applyNumberFormat="1" applyFont="1" applyBorder="1" applyAlignment="1">
      <alignment horizontal="center" vertical="center"/>
    </xf>
    <xf numFmtId="37" fontId="73" fillId="0" borderId="11" xfId="0" applyNumberFormat="1" applyFont="1" applyBorder="1" applyAlignment="1">
      <alignment horizontal="center" vertical="center" readingOrder="2"/>
    </xf>
    <xf numFmtId="37" fontId="73" fillId="0" borderId="0" xfId="0" applyNumberFormat="1" applyFont="1" applyAlignment="1">
      <alignment horizontal="center" vertical="center"/>
    </xf>
    <xf numFmtId="37" fontId="74" fillId="0" borderId="0" xfId="0" applyNumberFormat="1" applyFont="1" applyAlignment="1">
      <alignment horizontal="center" vertical="center"/>
    </xf>
    <xf numFmtId="0" fontId="76" fillId="0" borderId="0" xfId="0" applyFont="1" applyAlignment="1">
      <alignment horizontal="center" vertical="center"/>
    </xf>
    <xf numFmtId="165" fontId="73" fillId="0" borderId="17" xfId="0" applyNumberFormat="1" applyFont="1" applyBorder="1" applyAlignment="1">
      <alignment horizontal="center" vertical="center" shrinkToFit="1" readingOrder="2"/>
    </xf>
    <xf numFmtId="165" fontId="73" fillId="0" borderId="0" xfId="0" applyNumberFormat="1" applyFont="1" applyAlignment="1">
      <alignment horizontal="center" vertical="center" shrinkToFit="1" readingOrder="2"/>
    </xf>
    <xf numFmtId="37" fontId="72" fillId="0" borderId="0" xfId="0" applyNumberFormat="1" applyFont="1"/>
    <xf numFmtId="37" fontId="77" fillId="0" borderId="2" xfId="0" applyNumberFormat="1" applyFont="1" applyBorder="1" applyAlignment="1">
      <alignment horizontal="center" vertical="center"/>
    </xf>
    <xf numFmtId="0" fontId="78" fillId="0" borderId="0" xfId="0" applyFont="1" applyAlignment="1">
      <alignment horizontal="center" vertical="center"/>
    </xf>
    <xf numFmtId="37" fontId="77" fillId="0" borderId="17" xfId="0" applyNumberFormat="1" applyFont="1" applyBorder="1" applyAlignment="1">
      <alignment horizontal="center" vertical="center"/>
    </xf>
    <xf numFmtId="0" fontId="72" fillId="2" borderId="0" xfId="0" applyFont="1" applyFill="1"/>
    <xf numFmtId="0" fontId="72" fillId="0" borderId="0" xfId="0" applyFont="1" applyAlignment="1">
      <alignment horizontal="center" vertical="center"/>
    </xf>
    <xf numFmtId="0" fontId="79" fillId="2" borderId="0" xfId="0" applyFont="1" applyFill="1"/>
    <xf numFmtId="38" fontId="81" fillId="0" borderId="0" xfId="0" applyNumberFormat="1" applyFont="1"/>
    <xf numFmtId="0" fontId="81" fillId="0" borderId="0" xfId="0" applyFont="1"/>
    <xf numFmtId="37" fontId="70" fillId="0" borderId="0" xfId="0" applyNumberFormat="1" applyFont="1" applyAlignment="1">
      <alignment horizontal="center" vertical="center" wrapText="1"/>
    </xf>
    <xf numFmtId="37" fontId="52" fillId="0" borderId="5" xfId="0" applyNumberFormat="1" applyFont="1" applyBorder="1" applyAlignment="1">
      <alignment horizontal="center" vertical="center"/>
    </xf>
    <xf numFmtId="165" fontId="70" fillId="0" borderId="0" xfId="0" applyNumberFormat="1" applyFont="1"/>
    <xf numFmtId="165" fontId="52" fillId="0" borderId="0" xfId="0" applyNumberFormat="1" applyFont="1"/>
    <xf numFmtId="37" fontId="70" fillId="0" borderId="11" xfId="0" applyNumberFormat="1" applyFont="1" applyBorder="1" applyAlignment="1">
      <alignment horizontal="center" vertical="center" wrapText="1"/>
    </xf>
    <xf numFmtId="37" fontId="70" fillId="0" borderId="2" xfId="0" applyNumberFormat="1" applyFont="1" applyBorder="1" applyAlignment="1">
      <alignment horizontal="center" vertical="center" wrapText="1"/>
    </xf>
    <xf numFmtId="165" fontId="43" fillId="2" borderId="0" xfId="0" applyNumberFormat="1" applyFont="1" applyFill="1" applyAlignment="1">
      <alignment horizontal="center" vertical="center" shrinkToFit="1" readingOrder="2"/>
    </xf>
    <xf numFmtId="165" fontId="44" fillId="2" borderId="0" xfId="0" applyNumberFormat="1" applyFont="1" applyFill="1" applyAlignment="1">
      <alignment horizontal="center" vertical="center" shrinkToFit="1" readingOrder="2"/>
    </xf>
    <xf numFmtId="37" fontId="70" fillId="0" borderId="0" xfId="0" applyNumberFormat="1" applyFont="1" applyAlignment="1">
      <alignment vertical="center"/>
    </xf>
    <xf numFmtId="165" fontId="70" fillId="2" borderId="0" xfId="0" applyNumberFormat="1" applyFont="1" applyFill="1" applyAlignment="1">
      <alignment horizontal="center" vertical="center" shrinkToFit="1" readingOrder="2"/>
    </xf>
    <xf numFmtId="165" fontId="70" fillId="2" borderId="17" xfId="0" applyNumberFormat="1" applyFont="1" applyFill="1" applyBorder="1" applyAlignment="1">
      <alignment horizontal="center" vertical="center" shrinkToFit="1" readingOrder="2"/>
    </xf>
    <xf numFmtId="37" fontId="52" fillId="0" borderId="0" xfId="0" applyNumberFormat="1" applyFont="1"/>
    <xf numFmtId="0" fontId="83" fillId="0" borderId="0" xfId="0" applyFont="1"/>
    <xf numFmtId="37" fontId="81" fillId="0" borderId="0" xfId="0" applyNumberFormat="1" applyFont="1" applyAlignment="1">
      <alignment horizontal="right" vertical="center"/>
    </xf>
    <xf numFmtId="0" fontId="84" fillId="0" borderId="0" xfId="0" applyFont="1"/>
    <xf numFmtId="0" fontId="81" fillId="0" borderId="0" xfId="0" applyFont="1" applyAlignment="1">
      <alignment horizontal="center" vertical="center"/>
    </xf>
    <xf numFmtId="37" fontId="81" fillId="0" borderId="0" xfId="0" applyNumberFormat="1" applyFont="1" applyAlignment="1">
      <alignment horizontal="center" vertical="center"/>
    </xf>
    <xf numFmtId="37" fontId="84" fillId="0" borderId="0" xfId="0" applyNumberFormat="1" applyFont="1" applyAlignment="1">
      <alignment horizontal="center" vertical="center"/>
    </xf>
    <xf numFmtId="3" fontId="81" fillId="0" borderId="0" xfId="0" applyNumberFormat="1" applyFont="1"/>
    <xf numFmtId="37" fontId="87" fillId="0" borderId="0" xfId="0" applyNumberFormat="1" applyFont="1" applyAlignment="1">
      <alignment horizontal="right" vertical="center"/>
    </xf>
    <xf numFmtId="37" fontId="87" fillId="0" borderId="0" xfId="0" applyNumberFormat="1" applyFont="1" applyAlignment="1">
      <alignment horizontal="center" vertical="center"/>
    </xf>
    <xf numFmtId="0" fontId="90" fillId="0" borderId="0" xfId="0" applyFont="1"/>
    <xf numFmtId="0" fontId="92" fillId="0" borderId="0" xfId="0" applyFont="1"/>
    <xf numFmtId="37" fontId="93" fillId="2" borderId="0" xfId="0" applyNumberFormat="1" applyFont="1" applyFill="1" applyAlignment="1">
      <alignment horizontal="center" vertical="center"/>
    </xf>
    <xf numFmtId="37" fontId="93" fillId="2" borderId="0" xfId="0" applyNumberFormat="1" applyFont="1" applyFill="1" applyAlignment="1">
      <alignment vertical="center"/>
    </xf>
    <xf numFmtId="0" fontId="90" fillId="2" borderId="0" xfId="0" applyFont="1" applyFill="1"/>
    <xf numFmtId="37" fontId="91" fillId="2" borderId="0" xfId="0" applyNumberFormat="1" applyFont="1" applyFill="1" applyAlignment="1">
      <alignment horizontal="center" vertical="center"/>
    </xf>
    <xf numFmtId="37" fontId="89" fillId="2" borderId="17" xfId="0" applyNumberFormat="1" applyFont="1" applyFill="1" applyBorder="1" applyAlignment="1">
      <alignment horizontal="center" vertical="center"/>
    </xf>
    <xf numFmtId="37" fontId="89" fillId="2" borderId="0" xfId="0" applyNumberFormat="1" applyFont="1" applyFill="1" applyAlignment="1">
      <alignment horizontal="center" vertical="center"/>
    </xf>
    <xf numFmtId="0" fontId="90" fillId="0" borderId="0" xfId="0" applyFont="1" applyAlignment="1">
      <alignment horizontal="right" vertical="center"/>
    </xf>
    <xf numFmtId="3" fontId="90" fillId="0" borderId="0" xfId="0" applyNumberFormat="1" applyFont="1" applyAlignment="1">
      <alignment horizontal="right" vertical="center"/>
    </xf>
    <xf numFmtId="0" fontId="90" fillId="2" borderId="0" xfId="0" applyFont="1" applyFill="1" applyAlignment="1">
      <alignment horizontal="right" vertical="center"/>
    </xf>
    <xf numFmtId="3" fontId="90" fillId="0" borderId="0" xfId="0" applyNumberFormat="1" applyFont="1"/>
    <xf numFmtId="0" fontId="88" fillId="0" borderId="21" xfId="0" applyFont="1" applyBorder="1" applyAlignment="1">
      <alignment horizontal="center" vertical="center" wrapText="1" readingOrder="2"/>
    </xf>
    <xf numFmtId="0" fontId="90" fillId="0" borderId="15" xfId="0" applyFont="1" applyBorder="1"/>
    <xf numFmtId="0" fontId="90" fillId="0" borderId="21" xfId="0" applyFont="1" applyBorder="1" applyAlignment="1">
      <alignment horizontal="center" vertical="center" wrapText="1" readingOrder="2"/>
    </xf>
    <xf numFmtId="0" fontId="88" fillId="0" borderId="0" xfId="0" applyFont="1" applyAlignment="1">
      <alignment vertical="center" readingOrder="2"/>
    </xf>
    <xf numFmtId="0" fontId="94" fillId="0" borderId="0" xfId="0" applyFont="1"/>
    <xf numFmtId="0" fontId="88" fillId="0" borderId="0" xfId="0" applyFont="1" applyAlignment="1">
      <alignment horizontal="right" vertical="center" readingOrder="2"/>
    </xf>
    <xf numFmtId="0" fontId="89" fillId="2" borderId="0" xfId="0" applyFont="1" applyFill="1" applyAlignment="1">
      <alignment horizontal="center" vertical="center" wrapText="1" readingOrder="2"/>
    </xf>
    <xf numFmtId="0" fontId="94" fillId="0" borderId="0" xfId="0" applyFont="1" applyAlignment="1">
      <alignment vertical="center"/>
    </xf>
    <xf numFmtId="0" fontId="89" fillId="2" borderId="11" xfId="0" applyFont="1" applyFill="1" applyBorder="1" applyAlignment="1">
      <alignment horizontal="center" vertical="center" wrapText="1" readingOrder="2"/>
    </xf>
    <xf numFmtId="38" fontId="89" fillId="2" borderId="11" xfId="0" applyNumberFormat="1" applyFont="1" applyFill="1" applyBorder="1" applyAlignment="1">
      <alignment horizontal="center" vertical="center" wrapText="1" readingOrder="2"/>
    </xf>
    <xf numFmtId="38" fontId="89" fillId="2" borderId="20" xfId="0" applyNumberFormat="1" applyFont="1" applyFill="1" applyBorder="1" applyAlignment="1">
      <alignment horizontal="center" vertical="center" wrapText="1" readingOrder="2"/>
    </xf>
    <xf numFmtId="0" fontId="94" fillId="0" borderId="5" xfId="0" applyFont="1" applyBorder="1" applyAlignment="1">
      <alignment vertical="center"/>
    </xf>
    <xf numFmtId="0" fontId="89" fillId="2" borderId="20" xfId="0" applyFont="1" applyFill="1" applyBorder="1" applyAlignment="1">
      <alignment horizontal="center" vertical="center" wrapText="1" readingOrder="2"/>
    </xf>
    <xf numFmtId="0" fontId="89" fillId="2" borderId="0" xfId="0" applyFont="1" applyFill="1" applyAlignment="1">
      <alignment horizontal="right" vertical="center" readingOrder="2"/>
    </xf>
    <xf numFmtId="0" fontId="89" fillId="2" borderId="0" xfId="0" applyFont="1" applyFill="1" applyAlignment="1">
      <alignment horizontal="right" readingOrder="2"/>
    </xf>
    <xf numFmtId="38" fontId="89" fillId="2" borderId="0" xfId="0" applyNumberFormat="1" applyFont="1" applyFill="1" applyAlignment="1">
      <alignment horizontal="right" readingOrder="2"/>
    </xf>
    <xf numFmtId="3" fontId="89" fillId="2" borderId="17" xfId="1" applyNumberFormat="1" applyFont="1" applyFill="1" applyBorder="1" applyAlignment="1">
      <alignment horizontal="center" vertical="center" readingOrder="1"/>
    </xf>
    <xf numFmtId="0" fontId="96" fillId="0" borderId="0" xfId="0" applyFont="1"/>
    <xf numFmtId="37" fontId="95" fillId="0" borderId="0" xfId="0" applyNumberFormat="1" applyFont="1" applyAlignment="1">
      <alignment vertical="center"/>
    </xf>
    <xf numFmtId="0" fontId="20" fillId="2" borderId="0" xfId="0" applyFont="1" applyFill="1" applyAlignment="1">
      <alignment vertical="center" wrapText="1"/>
    </xf>
    <xf numFmtId="0" fontId="20" fillId="2" borderId="0" xfId="0" applyFont="1" applyFill="1" applyAlignment="1">
      <alignment wrapText="1"/>
    </xf>
    <xf numFmtId="0" fontId="8" fillId="2" borderId="0" xfId="2" applyFont="1" applyAlignment="1">
      <alignment horizontal="right" vertical="center"/>
    </xf>
    <xf numFmtId="0" fontId="99" fillId="2" borderId="0" xfId="2" applyFont="1"/>
    <xf numFmtId="37" fontId="9" fillId="2" borderId="0" xfId="0" applyNumberFormat="1" applyFont="1" applyFill="1" applyAlignment="1">
      <alignment horizontal="center" vertical="center"/>
    </xf>
    <xf numFmtId="165" fontId="28" fillId="2" borderId="0" xfId="0" applyNumberFormat="1" applyFont="1" applyFill="1" applyAlignment="1">
      <alignment horizontal="center" vertical="center" shrinkToFit="1" readingOrder="2"/>
    </xf>
    <xf numFmtId="37" fontId="10" fillId="0" borderId="0" xfId="0" applyNumberFormat="1" applyFont="1" applyAlignment="1">
      <alignment horizontal="center" vertical="center"/>
    </xf>
    <xf numFmtId="0" fontId="90" fillId="0" borderId="20" xfId="0" applyFont="1" applyBorder="1"/>
    <xf numFmtId="0" fontId="43" fillId="0" borderId="21" xfId="1" applyNumberFormat="1" applyFont="1" applyFill="1" applyBorder="1" applyAlignment="1" applyProtection="1">
      <alignment horizontal="center" vertical="center"/>
    </xf>
    <xf numFmtId="3" fontId="0" fillId="0" borderId="0" xfId="0" applyNumberFormat="1"/>
    <xf numFmtId="0" fontId="103" fillId="2" borderId="0" xfId="2" applyFont="1"/>
    <xf numFmtId="37" fontId="106" fillId="4" borderId="0" xfId="2" applyNumberFormat="1" applyFont="1" applyFill="1" applyAlignment="1">
      <alignment horizontal="center" vertical="center"/>
    </xf>
    <xf numFmtId="37" fontId="64" fillId="0" borderId="0" xfId="0" applyNumberFormat="1" applyFont="1" applyAlignment="1">
      <alignment horizontal="right" vertical="center"/>
    </xf>
    <xf numFmtId="38" fontId="52" fillId="0" borderId="0" xfId="0" applyNumberFormat="1" applyFont="1"/>
    <xf numFmtId="37" fontId="67" fillId="0" borderId="0" xfId="0" applyNumberFormat="1" applyFont="1" applyAlignment="1">
      <alignment horizontal="right" vertical="center"/>
    </xf>
    <xf numFmtId="37" fontId="67" fillId="0" borderId="0" xfId="0" applyNumberFormat="1" applyFont="1" applyAlignment="1">
      <alignment horizontal="center" vertical="center"/>
    </xf>
    <xf numFmtId="3" fontId="52" fillId="0" borderId="0" xfId="0" applyNumberFormat="1" applyFont="1"/>
    <xf numFmtId="0" fontId="52" fillId="0" borderId="0" xfId="0" applyFont="1" applyAlignment="1">
      <alignment horizontal="center" vertical="center"/>
    </xf>
    <xf numFmtId="0" fontId="70" fillId="0" borderId="0" xfId="0" applyFont="1" applyAlignment="1">
      <alignment horizontal="center" vertical="center"/>
    </xf>
    <xf numFmtId="0" fontId="52" fillId="0" borderId="0" xfId="0" applyFont="1" applyAlignment="1">
      <alignment horizontal="right" vertical="center"/>
    </xf>
    <xf numFmtId="0" fontId="70" fillId="0" borderId="0" xfId="0" applyFont="1" applyAlignment="1">
      <alignment horizontal="right" vertical="center"/>
    </xf>
    <xf numFmtId="165" fontId="52" fillId="2" borderId="0" xfId="0" applyNumberFormat="1" applyFont="1" applyFill="1" applyAlignment="1">
      <alignment horizontal="center" vertical="center" shrinkToFit="1" readingOrder="2"/>
    </xf>
    <xf numFmtId="37" fontId="108" fillId="0" borderId="0" xfId="0" applyNumberFormat="1" applyFont="1" applyAlignment="1">
      <alignment horizontal="right" vertical="center"/>
    </xf>
    <xf numFmtId="37" fontId="9" fillId="0" borderId="51" xfId="0" applyNumberFormat="1" applyFont="1" applyBorder="1" applyAlignment="1">
      <alignment horizontal="center" vertical="center"/>
    </xf>
    <xf numFmtId="37" fontId="82" fillId="0" borderId="0" xfId="0" applyNumberFormat="1" applyFont="1" applyAlignment="1">
      <alignment horizontal="center" vertical="center"/>
    </xf>
    <xf numFmtId="37" fontId="53" fillId="0" borderId="2" xfId="0" applyNumberFormat="1" applyFont="1" applyBorder="1" applyAlignment="1">
      <alignment horizontal="center" vertical="center" wrapText="1"/>
    </xf>
    <xf numFmtId="49" fontId="70" fillId="0" borderId="0" xfId="0" applyNumberFormat="1" applyFont="1" applyAlignment="1">
      <alignment horizontal="center" vertical="center" wrapText="1"/>
    </xf>
    <xf numFmtId="37" fontId="9" fillId="0" borderId="0" xfId="1" applyNumberFormat="1" applyFont="1" applyFill="1" applyBorder="1" applyAlignment="1">
      <alignment horizontal="center" vertical="center"/>
    </xf>
    <xf numFmtId="165" fontId="9" fillId="2" borderId="0" xfId="0" applyNumberFormat="1" applyFont="1" applyFill="1" applyAlignment="1">
      <alignment horizontal="center" vertical="center" shrinkToFit="1" readingOrder="2"/>
    </xf>
    <xf numFmtId="3" fontId="109" fillId="0" borderId="0" xfId="0" applyNumberFormat="1" applyFont="1"/>
    <xf numFmtId="0" fontId="109" fillId="0" borderId="0" xfId="0" applyFont="1"/>
    <xf numFmtId="165" fontId="13" fillId="2" borderId="51" xfId="0" applyNumberFormat="1" applyFont="1" applyFill="1" applyBorder="1" applyAlignment="1">
      <alignment horizontal="center" vertical="center" shrinkToFit="1" readingOrder="2"/>
    </xf>
    <xf numFmtId="37" fontId="49" fillId="0" borderId="0" xfId="0" applyNumberFormat="1" applyFont="1" applyAlignment="1">
      <alignment vertical="center"/>
    </xf>
    <xf numFmtId="169" fontId="72" fillId="0" borderId="0" xfId="0" applyNumberFormat="1" applyFont="1"/>
    <xf numFmtId="169" fontId="110" fillId="2" borderId="0" xfId="0" applyNumberFormat="1" applyFont="1" applyFill="1" applyAlignment="1">
      <alignment horizontal="center" vertical="center" wrapText="1"/>
    </xf>
    <xf numFmtId="0" fontId="10" fillId="2" borderId="21" xfId="2" applyFont="1" applyBorder="1" applyAlignment="1">
      <alignment horizontal="center" vertical="center" wrapText="1" readingOrder="2"/>
    </xf>
    <xf numFmtId="0" fontId="8" fillId="2" borderId="21" xfId="2" applyFont="1" applyBorder="1" applyAlignment="1">
      <alignment horizontal="center" vertical="center" wrapText="1" readingOrder="2"/>
    </xf>
    <xf numFmtId="0" fontId="70" fillId="0" borderId="0" xfId="0" applyFont="1" applyAlignment="1">
      <alignment horizontal="center"/>
    </xf>
    <xf numFmtId="0" fontId="112" fillId="0" borderId="0" xfId="0" applyFont="1"/>
    <xf numFmtId="9" fontId="111" fillId="4" borderId="21" xfId="8" applyFont="1" applyFill="1" applyBorder="1" applyAlignment="1">
      <alignment horizontal="center" vertical="center" wrapText="1"/>
    </xf>
    <xf numFmtId="38" fontId="111" fillId="4" borderId="21" xfId="8" applyNumberFormat="1" applyFont="1" applyFill="1" applyBorder="1" applyAlignment="1">
      <alignment horizontal="center" vertical="center" wrapText="1"/>
    </xf>
    <xf numFmtId="0" fontId="113" fillId="0" borderId="21" xfId="0" applyFont="1" applyBorder="1" applyAlignment="1">
      <alignment horizontal="right" vertical="center" wrapText="1" readingOrder="2"/>
    </xf>
    <xf numFmtId="0" fontId="113" fillId="0" borderId="21" xfId="0" applyFont="1" applyBorder="1" applyAlignment="1">
      <alignment horizontal="center" wrapText="1"/>
    </xf>
    <xf numFmtId="0" fontId="111" fillId="0" borderId="21" xfId="0" applyFont="1" applyBorder="1" applyAlignment="1">
      <alignment horizontal="center" vertical="center"/>
    </xf>
    <xf numFmtId="166" fontId="111" fillId="0" borderId="21" xfId="1" applyNumberFormat="1" applyFont="1" applyFill="1" applyBorder="1" applyAlignment="1" applyProtection="1">
      <alignment horizontal="center" vertical="center"/>
    </xf>
    <xf numFmtId="3" fontId="111" fillId="0" borderId="21" xfId="1" applyNumberFormat="1" applyFont="1" applyFill="1" applyBorder="1" applyAlignment="1" applyProtection="1">
      <alignment horizontal="center" vertical="center"/>
    </xf>
    <xf numFmtId="4" fontId="111" fillId="0" borderId="21" xfId="0" applyNumberFormat="1" applyFont="1" applyBorder="1" applyAlignment="1">
      <alignment horizontal="center" vertical="center"/>
    </xf>
    <xf numFmtId="0" fontId="113" fillId="0" borderId="21" xfId="0" applyFont="1" applyBorder="1" applyAlignment="1">
      <alignment horizontal="center" vertical="center" wrapText="1"/>
    </xf>
    <xf numFmtId="0" fontId="111" fillId="0" borderId="21" xfId="0" applyFont="1" applyBorder="1" applyAlignment="1">
      <alignment horizontal="right" vertical="center" wrapText="1" readingOrder="2"/>
    </xf>
    <xf numFmtId="0" fontId="113" fillId="0" borderId="21" xfId="0" applyFont="1" applyBorder="1" applyAlignment="1">
      <alignment horizontal="center" vertical="center" wrapText="1" readingOrder="2"/>
    </xf>
    <xf numFmtId="0" fontId="111" fillId="0" borderId="21" xfId="0" applyFont="1" applyBorder="1" applyAlignment="1">
      <alignment horizontal="center" vertical="center" readingOrder="2"/>
    </xf>
    <xf numFmtId="0" fontId="8" fillId="2" borderId="5" xfId="2" applyFont="1" applyBorder="1" applyAlignment="1">
      <alignment horizontal="center" vertical="center" wrapText="1" readingOrder="2"/>
    </xf>
    <xf numFmtId="9" fontId="8" fillId="2" borderId="5" xfId="2" applyNumberFormat="1" applyFont="1" applyBorder="1" applyAlignment="1">
      <alignment horizontal="center" vertical="center" wrapText="1" readingOrder="2"/>
    </xf>
    <xf numFmtId="38" fontId="8" fillId="2" borderId="5" xfId="2" applyNumberFormat="1" applyFont="1" applyBorder="1" applyAlignment="1">
      <alignment horizontal="center" vertical="center" wrapText="1" readingOrder="2"/>
    </xf>
    <xf numFmtId="38" fontId="8" fillId="2" borderId="5" xfId="2" applyNumberFormat="1" applyFont="1" applyBorder="1" applyAlignment="1">
      <alignment horizontal="center" vertical="center"/>
    </xf>
    <xf numFmtId="37" fontId="83" fillId="0" borderId="0" xfId="0" applyNumberFormat="1" applyFont="1" applyAlignment="1">
      <alignment vertical="center"/>
    </xf>
    <xf numFmtId="37" fontId="83" fillId="0" borderId="0" xfId="0" applyNumberFormat="1" applyFont="1" applyAlignment="1">
      <alignment horizontal="center" vertical="center"/>
    </xf>
    <xf numFmtId="0" fontId="92" fillId="0" borderId="0" xfId="0" applyFont="1" applyAlignment="1">
      <alignment vertical="center"/>
    </xf>
    <xf numFmtId="37" fontId="92" fillId="0" borderId="2" xfId="0" applyNumberFormat="1" applyFont="1" applyBorder="1" applyAlignment="1">
      <alignment horizontal="center" vertical="center" wrapText="1"/>
    </xf>
    <xf numFmtId="0" fontId="92" fillId="2" borderId="0" xfId="0" applyFont="1" applyFill="1" applyAlignment="1">
      <alignment vertical="center"/>
    </xf>
    <xf numFmtId="0" fontId="83" fillId="0" borderId="0" xfId="0" applyFont="1" applyAlignment="1">
      <alignment vertical="center"/>
    </xf>
    <xf numFmtId="37" fontId="92" fillId="0" borderId="9" xfId="0" applyNumberFormat="1" applyFont="1" applyBorder="1" applyAlignment="1">
      <alignment horizontal="center" vertical="center"/>
    </xf>
    <xf numFmtId="37" fontId="115" fillId="0" borderId="2" xfId="0" applyNumberFormat="1" applyFont="1" applyBorder="1" applyAlignment="1">
      <alignment horizontal="center" vertical="center" wrapText="1"/>
    </xf>
    <xf numFmtId="0" fontId="83" fillId="0" borderId="0" xfId="0" applyFont="1" applyAlignment="1">
      <alignment horizontal="right" vertical="center"/>
    </xf>
    <xf numFmtId="0" fontId="118" fillId="0" borderId="0" xfId="0" applyFont="1" applyAlignment="1">
      <alignment horizontal="center" vertical="center"/>
    </xf>
    <xf numFmtId="0" fontId="116" fillId="0" borderId="0" xfId="0" applyFont="1" applyAlignment="1">
      <alignment horizontal="center" vertical="center"/>
    </xf>
    <xf numFmtId="0" fontId="117" fillId="0" borderId="0" xfId="0" applyFont="1"/>
    <xf numFmtId="165" fontId="119" fillId="2" borderId="0" xfId="0" applyNumberFormat="1" applyFont="1" applyFill="1" applyAlignment="1">
      <alignment horizontal="center" vertical="center" shrinkToFit="1" readingOrder="2"/>
    </xf>
    <xf numFmtId="37" fontId="92" fillId="0" borderId="0" xfId="0" applyNumberFormat="1" applyFont="1"/>
    <xf numFmtId="37" fontId="83" fillId="0" borderId="0" xfId="0" applyNumberFormat="1" applyFont="1" applyAlignment="1">
      <alignment vertical="center" wrapText="1"/>
    </xf>
    <xf numFmtId="0" fontId="120" fillId="2" borderId="0" xfId="0" applyFont="1" applyFill="1" applyAlignment="1">
      <alignment horizontal="center" vertical="center" wrapText="1"/>
    </xf>
    <xf numFmtId="0" fontId="121" fillId="0" borderId="0" xfId="0" applyFont="1"/>
    <xf numFmtId="169" fontId="120" fillId="2" borderId="0" xfId="0" applyNumberFormat="1" applyFont="1" applyFill="1" applyAlignment="1">
      <alignment horizontal="center" vertical="center" wrapText="1"/>
    </xf>
    <xf numFmtId="37" fontId="118" fillId="0" borderId="0" xfId="0" applyNumberFormat="1" applyFont="1" applyAlignment="1">
      <alignment horizontal="center" vertical="center"/>
    </xf>
    <xf numFmtId="37" fontId="115" fillId="0" borderId="17" xfId="0" applyNumberFormat="1" applyFont="1" applyBorder="1" applyAlignment="1">
      <alignment horizontal="center" vertical="center"/>
    </xf>
    <xf numFmtId="37" fontId="115" fillId="0" borderId="5" xfId="0" applyNumberFormat="1" applyFont="1" applyBorder="1" applyAlignment="1">
      <alignment horizontal="center" vertical="center"/>
    </xf>
    <xf numFmtId="37" fontId="118" fillId="0" borderId="0" xfId="0" applyNumberFormat="1" applyFont="1" applyAlignment="1">
      <alignment horizontal="right" vertical="center"/>
    </xf>
    <xf numFmtId="37" fontId="115" fillId="0" borderId="0" xfId="0" applyNumberFormat="1" applyFont="1" applyAlignment="1">
      <alignment horizontal="center" vertical="center"/>
    </xf>
    <xf numFmtId="3" fontId="96" fillId="0" borderId="0" xfId="0" applyNumberFormat="1" applyFont="1"/>
    <xf numFmtId="37" fontId="115" fillId="0" borderId="0" xfId="0" applyNumberFormat="1" applyFont="1" applyAlignment="1">
      <alignment vertical="center" wrapText="1"/>
    </xf>
    <xf numFmtId="37" fontId="96" fillId="0" borderId="0" xfId="0" applyNumberFormat="1" applyFont="1"/>
    <xf numFmtId="0" fontId="116" fillId="0" borderId="0" xfId="0" applyFont="1" applyAlignment="1">
      <alignment vertical="center"/>
    </xf>
    <xf numFmtId="37" fontId="116" fillId="0" borderId="0" xfId="0" applyNumberFormat="1" applyFont="1" applyAlignment="1">
      <alignment horizontal="right" vertical="center"/>
    </xf>
    <xf numFmtId="37" fontId="118" fillId="0" borderId="0" xfId="0" applyNumberFormat="1" applyFont="1" applyAlignment="1">
      <alignment vertical="center"/>
    </xf>
    <xf numFmtId="37" fontId="115" fillId="0" borderId="0" xfId="0" applyNumberFormat="1" applyFont="1" applyAlignment="1">
      <alignment vertical="center"/>
    </xf>
    <xf numFmtId="37" fontId="115" fillId="0" borderId="0" xfId="0" applyNumberFormat="1" applyFont="1" applyAlignment="1">
      <alignment horizontal="right" vertical="center"/>
    </xf>
    <xf numFmtId="37" fontId="92" fillId="0" borderId="2" xfId="0" applyNumberFormat="1" applyFont="1" applyBorder="1" applyAlignment="1">
      <alignment horizontal="center" vertical="center"/>
    </xf>
    <xf numFmtId="37" fontId="92" fillId="0" borderId="0" xfId="0" applyNumberFormat="1" applyFont="1" applyAlignment="1">
      <alignment horizontal="center" vertical="center"/>
    </xf>
    <xf numFmtId="0" fontId="83" fillId="0" borderId="0" xfId="0" applyFont="1" applyAlignment="1">
      <alignment horizontal="center" vertical="center"/>
    </xf>
    <xf numFmtId="0" fontId="92" fillId="2" borderId="0" xfId="0" applyFont="1" applyFill="1"/>
    <xf numFmtId="37" fontId="92" fillId="0" borderId="0" xfId="0" applyNumberFormat="1" applyFont="1" applyAlignment="1">
      <alignment horizontal="center" vertical="center" wrapText="1"/>
    </xf>
    <xf numFmtId="37" fontId="115" fillId="0" borderId="7" xfId="0" applyNumberFormat="1" applyFont="1" applyBorder="1" applyAlignment="1">
      <alignment horizontal="center" vertical="center"/>
    </xf>
    <xf numFmtId="37" fontId="116" fillId="0" borderId="0" xfId="0" applyNumberFormat="1" applyFont="1" applyAlignment="1">
      <alignment vertical="center"/>
    </xf>
    <xf numFmtId="0" fontId="122" fillId="0" borderId="0" xfId="0" applyFont="1"/>
    <xf numFmtId="0" fontId="123" fillId="0" borderId="21" xfId="7" applyFont="1" applyFill="1" applyBorder="1" applyAlignment="1">
      <alignment horizontal="center" vertical="center"/>
    </xf>
    <xf numFmtId="0" fontId="124" fillId="0" borderId="21" xfId="7" applyFont="1" applyFill="1" applyBorder="1" applyAlignment="1">
      <alignment horizontal="center" vertical="center"/>
    </xf>
    <xf numFmtId="167" fontId="124" fillId="0" borderId="21" xfId="9" applyNumberFormat="1" applyFont="1" applyFill="1" applyBorder="1" applyAlignment="1">
      <alignment horizontal="center" vertical="center"/>
    </xf>
    <xf numFmtId="166" fontId="124" fillId="0" borderId="21" xfId="9" applyNumberFormat="1" applyFont="1" applyFill="1" applyBorder="1" applyAlignment="1">
      <alignment horizontal="center" vertical="center"/>
    </xf>
    <xf numFmtId="0" fontId="124" fillId="0" borderId="21" xfId="7" applyFont="1" applyFill="1" applyBorder="1" applyAlignment="1">
      <alignment horizontal="center" vertical="center" wrapText="1" readingOrder="2"/>
    </xf>
    <xf numFmtId="166" fontId="123" fillId="0" borderId="21" xfId="9" applyNumberFormat="1" applyFont="1" applyFill="1" applyBorder="1" applyAlignment="1">
      <alignment horizontal="center" vertical="center"/>
    </xf>
    <xf numFmtId="0" fontId="125" fillId="0" borderId="0" xfId="0" applyFont="1"/>
    <xf numFmtId="166" fontId="126" fillId="0" borderId="21" xfId="9" applyNumberFormat="1" applyFont="1" applyFill="1" applyBorder="1" applyAlignment="1">
      <alignment horizontal="center" vertical="center"/>
    </xf>
    <xf numFmtId="0" fontId="124" fillId="0" borderId="55" xfId="7" applyFont="1" applyFill="1" applyBorder="1" applyAlignment="1">
      <alignment horizontal="center" vertical="center"/>
    </xf>
    <xf numFmtId="0" fontId="125" fillId="0" borderId="56" xfId="0" applyFont="1" applyBorder="1"/>
    <xf numFmtId="0" fontId="124" fillId="0" borderId="20" xfId="7" applyFont="1" applyFill="1" applyBorder="1" applyAlignment="1">
      <alignment horizontal="center" vertical="center"/>
    </xf>
    <xf numFmtId="0" fontId="125" fillId="0" borderId="57" xfId="0" applyFont="1" applyBorder="1"/>
    <xf numFmtId="166" fontId="127" fillId="0" borderId="21" xfId="9" applyNumberFormat="1" applyFont="1" applyFill="1" applyBorder="1" applyAlignment="1">
      <alignment horizontal="left" vertical="center"/>
    </xf>
    <xf numFmtId="169" fontId="87" fillId="0" borderId="0" xfId="0" applyNumberFormat="1" applyFont="1" applyAlignment="1">
      <alignment horizontal="center" vertical="center"/>
    </xf>
    <xf numFmtId="0" fontId="128" fillId="6" borderId="21" xfId="7" applyFont="1" applyFill="1" applyBorder="1" applyAlignment="1">
      <alignment horizontal="center" vertical="center"/>
    </xf>
    <xf numFmtId="0" fontId="129" fillId="6" borderId="21" xfId="7" applyFont="1" applyFill="1" applyBorder="1" applyAlignment="1">
      <alignment horizontal="center" vertical="center"/>
    </xf>
    <xf numFmtId="167" fontId="129" fillId="6" borderId="21" xfId="9" applyNumberFormat="1" applyFont="1" applyFill="1" applyBorder="1" applyAlignment="1">
      <alignment horizontal="center" vertical="center"/>
    </xf>
    <xf numFmtId="166" fontId="129" fillId="6" borderId="21" xfId="9" applyNumberFormat="1" applyFont="1" applyFill="1" applyBorder="1" applyAlignment="1">
      <alignment horizontal="center" vertical="center"/>
    </xf>
    <xf numFmtId="0" fontId="129" fillId="6" borderId="21" xfId="7" applyFont="1" applyFill="1" applyBorder="1" applyAlignment="1">
      <alignment horizontal="center" vertical="center" wrapText="1" readingOrder="2"/>
    </xf>
    <xf numFmtId="166" fontId="128" fillId="6" borderId="21" xfId="9" applyNumberFormat="1" applyFont="1" applyFill="1" applyBorder="1" applyAlignment="1">
      <alignment horizontal="center" vertical="center"/>
    </xf>
    <xf numFmtId="0" fontId="130" fillId="0" borderId="0" xfId="0" applyFont="1"/>
    <xf numFmtId="0" fontId="64" fillId="2" borderId="42" xfId="0" applyFont="1" applyFill="1" applyBorder="1" applyAlignment="1">
      <alignment horizontal="center" vertical="center"/>
    </xf>
    <xf numFmtId="0" fontId="64" fillId="2" borderId="23" xfId="0" applyFont="1" applyFill="1" applyBorder="1" applyAlignment="1">
      <alignment horizontal="center" vertical="center"/>
    </xf>
    <xf numFmtId="0" fontId="64" fillId="2" borderId="12" xfId="0" applyFont="1" applyFill="1" applyBorder="1" applyAlignment="1">
      <alignment horizontal="center" vertical="center"/>
    </xf>
    <xf numFmtId="38" fontId="64" fillId="2" borderId="23" xfId="0" applyNumberFormat="1" applyFont="1" applyFill="1" applyBorder="1" applyAlignment="1">
      <alignment horizontal="center" vertical="center"/>
    </xf>
    <xf numFmtId="38" fontId="64" fillId="2" borderId="12" xfId="0" applyNumberFormat="1" applyFont="1" applyFill="1" applyBorder="1" applyAlignment="1">
      <alignment horizontal="center" vertical="center"/>
    </xf>
    <xf numFmtId="38" fontId="64" fillId="2" borderId="24" xfId="0" applyNumberFormat="1" applyFont="1" applyFill="1" applyBorder="1" applyAlignment="1">
      <alignment horizontal="center" vertical="center" wrapText="1"/>
    </xf>
    <xf numFmtId="0" fontId="64" fillId="2" borderId="39" xfId="0" applyFont="1" applyFill="1" applyBorder="1" applyAlignment="1">
      <alignment horizontal="center" vertical="center"/>
    </xf>
    <xf numFmtId="0" fontId="64" fillId="2" borderId="21" xfId="0" applyFont="1" applyFill="1" applyBorder="1" applyAlignment="1">
      <alignment horizontal="center" vertical="center"/>
    </xf>
    <xf numFmtId="38" fontId="64" fillId="2" borderId="21" xfId="0" applyNumberFormat="1" applyFont="1" applyFill="1" applyBorder="1" applyAlignment="1">
      <alignment horizontal="center" vertical="center"/>
    </xf>
    <xf numFmtId="38" fontId="64" fillId="2" borderId="0" xfId="0" applyNumberFormat="1" applyFont="1" applyFill="1" applyAlignment="1">
      <alignment horizontal="center" vertical="center"/>
    </xf>
    <xf numFmtId="38" fontId="64" fillId="2" borderId="26" xfId="0" applyNumberFormat="1" applyFont="1" applyFill="1" applyBorder="1" applyAlignment="1">
      <alignment horizontal="center" vertical="center" wrapText="1"/>
    </xf>
    <xf numFmtId="0" fontId="64" fillId="2" borderId="25" xfId="0" applyFont="1" applyFill="1" applyBorder="1" applyAlignment="1">
      <alignment horizontal="center" vertical="center"/>
    </xf>
    <xf numFmtId="37" fontId="64" fillId="2" borderId="39" xfId="0" applyNumberFormat="1" applyFont="1" applyFill="1" applyBorder="1" applyAlignment="1">
      <alignment horizontal="center" vertical="center"/>
    </xf>
    <xf numFmtId="38" fontId="64" fillId="2" borderId="39" xfId="0" applyNumberFormat="1" applyFont="1" applyFill="1" applyBorder="1" applyAlignment="1">
      <alignment horizontal="center" vertical="center"/>
    </xf>
    <xf numFmtId="38" fontId="64" fillId="2" borderId="53" xfId="0" applyNumberFormat="1" applyFont="1" applyFill="1" applyBorder="1" applyAlignment="1">
      <alignment horizontal="center" vertical="center"/>
    </xf>
    <xf numFmtId="2" fontId="64" fillId="2" borderId="21" xfId="0" applyNumberFormat="1" applyFont="1" applyFill="1" applyBorder="1" applyAlignment="1">
      <alignment horizontal="center" vertical="center"/>
    </xf>
    <xf numFmtId="40" fontId="64" fillId="2" borderId="21" xfId="0" applyNumberFormat="1" applyFont="1" applyFill="1" applyBorder="1" applyAlignment="1">
      <alignment horizontal="center" vertical="center"/>
    </xf>
    <xf numFmtId="38" fontId="64" fillId="2" borderId="26" xfId="0" applyNumberFormat="1" applyFont="1" applyFill="1" applyBorder="1" applyAlignment="1">
      <alignment horizontal="center" vertical="center"/>
    </xf>
    <xf numFmtId="0" fontId="64" fillId="2" borderId="27" xfId="0" applyFont="1" applyFill="1" applyBorder="1" applyAlignment="1">
      <alignment horizontal="center" vertical="center"/>
    </xf>
    <xf numFmtId="0" fontId="64" fillId="2" borderId="28" xfId="0" applyFont="1" applyFill="1" applyBorder="1" applyAlignment="1">
      <alignment horizontal="center" vertical="center"/>
    </xf>
    <xf numFmtId="2" fontId="64" fillId="2" borderId="28" xfId="0" applyNumberFormat="1" applyFont="1" applyFill="1" applyBorder="1" applyAlignment="1">
      <alignment horizontal="center" vertical="center"/>
    </xf>
    <xf numFmtId="38" fontId="64" fillId="2" borderId="28" xfId="0" applyNumberFormat="1" applyFont="1" applyFill="1" applyBorder="1" applyAlignment="1">
      <alignment horizontal="center" vertical="center"/>
    </xf>
    <xf numFmtId="40" fontId="64" fillId="2" borderId="29" xfId="0" applyNumberFormat="1" applyFont="1" applyFill="1" applyBorder="1" applyAlignment="1">
      <alignment horizontal="center" vertical="center"/>
    </xf>
    <xf numFmtId="0" fontId="74" fillId="0" borderId="0" xfId="0" applyFont="1" applyAlignment="1">
      <alignment horizontal="right"/>
    </xf>
    <xf numFmtId="37" fontId="118" fillId="0" borderId="0" xfId="0" applyNumberFormat="1" applyFont="1" applyAlignment="1">
      <alignment horizontal="right" vertical="center" wrapText="1"/>
    </xf>
    <xf numFmtId="165" fontId="70" fillId="0" borderId="17" xfId="0" applyNumberFormat="1" applyFont="1" applyBorder="1" applyAlignment="1">
      <alignment horizontal="center" vertical="center" shrinkToFit="1" readingOrder="2"/>
    </xf>
    <xf numFmtId="49" fontId="70" fillId="0" borderId="11" xfId="0" applyNumberFormat="1" applyFont="1" applyBorder="1" applyAlignment="1">
      <alignment horizontal="center" vertical="center" wrapText="1"/>
    </xf>
    <xf numFmtId="49" fontId="89" fillId="2" borderId="11" xfId="0" applyNumberFormat="1" applyFont="1" applyFill="1" applyBorder="1" applyAlignment="1">
      <alignment horizontal="center" vertical="center" wrapText="1"/>
    </xf>
    <xf numFmtId="49" fontId="93" fillId="2" borderId="0" xfId="0" applyNumberFormat="1" applyFont="1" applyFill="1" applyAlignment="1">
      <alignment horizontal="center" vertical="center"/>
    </xf>
    <xf numFmtId="49" fontId="88" fillId="0" borderId="0" xfId="0" applyNumberFormat="1" applyFont="1" applyAlignment="1">
      <alignment horizontal="right" vertical="center" readingOrder="2"/>
    </xf>
    <xf numFmtId="37" fontId="68" fillId="0" borderId="2" xfId="0" applyNumberFormat="1" applyFont="1" applyBorder="1" applyAlignment="1">
      <alignment horizontal="center" vertical="center"/>
    </xf>
    <xf numFmtId="37" fontId="68" fillId="0" borderId="0" xfId="0" applyNumberFormat="1" applyFont="1" applyAlignment="1">
      <alignment horizontal="right" vertical="center"/>
    </xf>
    <xf numFmtId="0" fontId="68" fillId="0" borderId="0" xfId="0" applyFont="1" applyAlignment="1">
      <alignment horizontal="center" vertical="center"/>
    </xf>
    <xf numFmtId="10" fontId="68" fillId="0" borderId="0" xfId="0" applyNumberFormat="1" applyFont="1" applyAlignment="1">
      <alignment horizontal="center" vertical="center"/>
    </xf>
    <xf numFmtId="37" fontId="67" fillId="0" borderId="51" xfId="0" applyNumberFormat="1" applyFont="1" applyBorder="1" applyAlignment="1">
      <alignment horizontal="center" vertical="center"/>
    </xf>
    <xf numFmtId="37" fontId="73" fillId="0" borderId="11" xfId="0" applyNumberFormat="1" applyFont="1" applyBorder="1" applyAlignment="1">
      <alignment vertical="center"/>
    </xf>
    <xf numFmtId="3" fontId="131" fillId="0" borderId="0" xfId="0" applyNumberFormat="1" applyFont="1"/>
    <xf numFmtId="3" fontId="132" fillId="8" borderId="0" xfId="0" applyNumberFormat="1" applyFont="1" applyFill="1" applyAlignment="1">
      <alignment horizontal="right" vertical="center" wrapText="1"/>
    </xf>
    <xf numFmtId="3" fontId="72" fillId="0" borderId="0" xfId="0" applyNumberFormat="1" applyFont="1"/>
    <xf numFmtId="49" fontId="70" fillId="0" borderId="0" xfId="0" applyNumberFormat="1" applyFont="1" applyAlignment="1">
      <alignment vertical="center" wrapText="1"/>
    </xf>
    <xf numFmtId="37" fontId="52" fillId="0" borderId="0" xfId="0" applyNumberFormat="1" applyFont="1" applyAlignment="1">
      <alignment vertical="center"/>
    </xf>
    <xf numFmtId="165" fontId="52" fillId="0" borderId="0" xfId="0" applyNumberFormat="1" applyFont="1" applyAlignment="1">
      <alignment vertical="center" shrinkToFit="1" readingOrder="2"/>
    </xf>
    <xf numFmtId="165" fontId="70" fillId="0" borderId="0" xfId="0" applyNumberFormat="1" applyFont="1" applyAlignment="1">
      <alignment vertical="center" shrinkToFit="1" readingOrder="2"/>
    </xf>
    <xf numFmtId="171" fontId="69" fillId="3" borderId="0" xfId="0" applyNumberFormat="1" applyFont="1" applyFill="1" applyAlignment="1">
      <alignment horizontal="center" vertical="center"/>
    </xf>
    <xf numFmtId="37" fontId="118" fillId="0" borderId="0" xfId="0" applyNumberFormat="1" applyFont="1" applyAlignment="1">
      <alignment vertical="center" wrapText="1"/>
    </xf>
    <xf numFmtId="169" fontId="120" fillId="0" borderId="0" xfId="0" applyNumberFormat="1" applyFont="1" applyAlignment="1">
      <alignment horizontal="center" vertical="center" wrapText="1"/>
    </xf>
    <xf numFmtId="0" fontId="121" fillId="0" borderId="0" xfId="0" applyFont="1" applyAlignment="1">
      <alignment horizontal="center" vertical="center"/>
    </xf>
    <xf numFmtId="169" fontId="133" fillId="0" borderId="58" xfId="0" applyNumberFormat="1" applyFont="1" applyBorder="1" applyAlignment="1">
      <alignment vertical="center" wrapText="1" readingOrder="2"/>
    </xf>
    <xf numFmtId="169" fontId="133" fillId="7" borderId="58" xfId="0" applyNumberFormat="1" applyFont="1" applyFill="1" applyBorder="1" applyAlignment="1">
      <alignment vertical="center" wrapText="1" readingOrder="2"/>
    </xf>
    <xf numFmtId="169" fontId="133" fillId="0" borderId="59" xfId="0" applyNumberFormat="1" applyFont="1" applyBorder="1" applyAlignment="1">
      <alignment vertical="center" wrapText="1" readingOrder="2"/>
    </xf>
    <xf numFmtId="169" fontId="133" fillId="7" borderId="59" xfId="0" applyNumberFormat="1" applyFont="1" applyFill="1" applyBorder="1" applyAlignment="1">
      <alignment vertical="center" wrapText="1" readingOrder="2"/>
    </xf>
    <xf numFmtId="0" fontId="69" fillId="0" borderId="0" xfId="0" applyFont="1" applyAlignment="1">
      <alignment horizontal="center" vertical="center"/>
    </xf>
    <xf numFmtId="0" fontId="54" fillId="0" borderId="0" xfId="0" applyFont="1" applyAlignment="1">
      <alignment horizontal="center" vertical="center"/>
    </xf>
    <xf numFmtId="0" fontId="64" fillId="0" borderId="0" xfId="0" applyFont="1" applyAlignment="1">
      <alignment horizontal="center" vertical="center"/>
    </xf>
    <xf numFmtId="37" fontId="68" fillId="0" borderId="0" xfId="0" applyNumberFormat="1" applyFont="1" applyAlignment="1">
      <alignment vertical="center"/>
    </xf>
    <xf numFmtId="0" fontId="54" fillId="0" borderId="0" xfId="0" applyFont="1" applyAlignment="1">
      <alignment horizontal="center"/>
    </xf>
    <xf numFmtId="37" fontId="69" fillId="0" borderId="0" xfId="0" applyNumberFormat="1" applyFont="1" applyAlignment="1">
      <alignment horizontal="right" vertical="center"/>
    </xf>
    <xf numFmtId="0" fontId="65" fillId="0" borderId="0" xfId="0" applyFont="1" applyAlignment="1">
      <alignment horizontal="center" vertical="center"/>
    </xf>
    <xf numFmtId="0" fontId="96" fillId="0" borderId="0" xfId="0" applyFont="1" applyAlignment="1">
      <alignment horizontal="center"/>
    </xf>
    <xf numFmtId="164" fontId="64" fillId="0" borderId="0" xfId="1" applyFont="1" applyFill="1"/>
    <xf numFmtId="37" fontId="85" fillId="0" borderId="0" xfId="0" applyNumberFormat="1" applyFont="1" applyAlignment="1">
      <alignment horizontal="right" vertical="center" wrapText="1"/>
    </xf>
    <xf numFmtId="0" fontId="81" fillId="0" borderId="0" xfId="0" applyFont="1" applyAlignment="1">
      <alignment horizontal="right" vertical="center"/>
    </xf>
    <xf numFmtId="0" fontId="86" fillId="0" borderId="0" xfId="0" applyFont="1"/>
    <xf numFmtId="0" fontId="85" fillId="0" borderId="0" xfId="0" applyFont="1" applyAlignment="1">
      <alignment horizontal="center" vertical="center"/>
    </xf>
    <xf numFmtId="0" fontId="86" fillId="0" borderId="0" xfId="0" applyFont="1" applyAlignment="1">
      <alignment horizontal="center" vertical="center"/>
    </xf>
    <xf numFmtId="37" fontId="52" fillId="0" borderId="0" xfId="0" applyNumberFormat="1" applyFont="1" applyAlignment="1">
      <alignment vertical="center" wrapText="1"/>
    </xf>
    <xf numFmtId="165" fontId="70" fillId="0" borderId="0" xfId="0" applyNumberFormat="1" applyFont="1" applyAlignment="1">
      <alignment horizontal="center" vertical="center" shrinkToFit="1" readingOrder="2"/>
    </xf>
    <xf numFmtId="171" fontId="70" fillId="0" borderId="17" xfId="0" applyNumberFormat="1" applyFont="1" applyBorder="1" applyAlignment="1">
      <alignment horizontal="center" vertical="center" shrinkToFit="1" readingOrder="2"/>
    </xf>
    <xf numFmtId="38" fontId="70" fillId="0" borderId="17" xfId="0" applyNumberFormat="1" applyFont="1" applyBorder="1" applyAlignment="1">
      <alignment horizontal="center" vertical="center"/>
    </xf>
    <xf numFmtId="165" fontId="43" fillId="0" borderId="0" xfId="0" applyNumberFormat="1" applyFont="1" applyAlignment="1">
      <alignment horizontal="center" vertical="center" shrinkToFit="1" readingOrder="2"/>
    </xf>
    <xf numFmtId="165" fontId="44" fillId="0" borderId="0" xfId="0" applyNumberFormat="1" applyFont="1" applyAlignment="1">
      <alignment horizontal="center" vertical="center" shrinkToFit="1" readingOrder="2"/>
    </xf>
    <xf numFmtId="173" fontId="85" fillId="0" borderId="0" xfId="0" applyNumberFormat="1" applyFont="1" applyAlignment="1">
      <alignment horizontal="center" vertical="center"/>
    </xf>
    <xf numFmtId="165" fontId="29" fillId="0" borderId="0" xfId="0" applyNumberFormat="1" applyFont="1"/>
    <xf numFmtId="0" fontId="91" fillId="0" borderId="0" xfId="0" applyFont="1" applyAlignment="1">
      <alignment vertical="center" wrapText="1" readingOrder="2"/>
    </xf>
    <xf numFmtId="0" fontId="91" fillId="0" borderId="0" xfId="0" applyFont="1" applyAlignment="1">
      <alignment horizontal="center" vertical="center" wrapText="1" readingOrder="2"/>
    </xf>
    <xf numFmtId="38" fontId="91" fillId="0" borderId="0" xfId="0" applyNumberFormat="1" applyFont="1" applyAlignment="1">
      <alignment horizontal="center" vertical="center" wrapText="1" readingOrder="2"/>
    </xf>
    <xf numFmtId="3" fontId="91" fillId="0" borderId="0" xfId="1" applyNumberFormat="1" applyFont="1" applyFill="1" applyAlignment="1">
      <alignment horizontal="center" vertical="center" wrapText="1" readingOrder="1"/>
    </xf>
    <xf numFmtId="3" fontId="102" fillId="0" borderId="0" xfId="0" applyNumberFormat="1" applyFont="1"/>
    <xf numFmtId="173" fontId="8" fillId="0" borderId="0" xfId="0" applyNumberFormat="1" applyFont="1"/>
    <xf numFmtId="173" fontId="29" fillId="0" borderId="0" xfId="0" applyNumberFormat="1" applyFont="1" applyAlignment="1">
      <alignment horizontal="center"/>
    </xf>
    <xf numFmtId="173" fontId="10" fillId="2" borderId="5" xfId="0" applyNumberFormat="1" applyFont="1" applyFill="1" applyBorder="1" applyAlignment="1">
      <alignment horizontal="center" vertical="center"/>
    </xf>
    <xf numFmtId="173" fontId="29" fillId="0" borderId="5" xfId="0" applyNumberFormat="1" applyFont="1" applyBorder="1" applyAlignment="1">
      <alignment horizontal="center"/>
    </xf>
    <xf numFmtId="173" fontId="9" fillId="2" borderId="51" xfId="0" applyNumberFormat="1" applyFont="1" applyFill="1" applyBorder="1" applyAlignment="1">
      <alignment horizontal="center" vertical="center" shrinkToFit="1" readingOrder="2"/>
    </xf>
    <xf numFmtId="173" fontId="28" fillId="2" borderId="51" xfId="0" applyNumberFormat="1" applyFont="1" applyFill="1" applyBorder="1" applyAlignment="1">
      <alignment horizontal="center" vertical="center" shrinkToFit="1" readingOrder="2"/>
    </xf>
    <xf numFmtId="173" fontId="28" fillId="2" borderId="0" xfId="0" applyNumberFormat="1" applyFont="1" applyFill="1" applyAlignment="1">
      <alignment horizontal="center" vertical="center" shrinkToFit="1" readingOrder="2"/>
    </xf>
    <xf numFmtId="2" fontId="41" fillId="5" borderId="50" xfId="7" applyNumberFormat="1" applyFont="1" applyFill="1" applyBorder="1" applyAlignment="1">
      <alignment horizontal="center"/>
    </xf>
    <xf numFmtId="37" fontId="12" fillId="0" borderId="13" xfId="0" applyNumberFormat="1" applyFont="1" applyBorder="1" applyAlignment="1">
      <alignment horizontal="center" vertical="center"/>
    </xf>
    <xf numFmtId="173" fontId="75" fillId="0" borderId="0" xfId="1" applyNumberFormat="1" applyFont="1" applyFill="1" applyAlignment="1">
      <alignment horizontal="center" vertical="center"/>
    </xf>
    <xf numFmtId="37" fontId="48" fillId="0" borderId="3" xfId="0" applyNumberFormat="1" applyFont="1" applyBorder="1" applyAlignment="1">
      <alignment horizontal="center" vertical="center"/>
    </xf>
    <xf numFmtId="37" fontId="69" fillId="0" borderId="0" xfId="0" applyNumberFormat="1" applyFont="1" applyAlignment="1">
      <alignment horizontal="right" vertical="center" wrapText="1"/>
    </xf>
    <xf numFmtId="174" fontId="52" fillId="0" borderId="0" xfId="0" applyNumberFormat="1" applyFont="1"/>
    <xf numFmtId="171" fontId="69" fillId="0" borderId="0" xfId="0" applyNumberFormat="1" applyFont="1" applyAlignment="1">
      <alignment horizontal="center" vertical="center"/>
    </xf>
    <xf numFmtId="3" fontId="135" fillId="0" borderId="0" xfId="0" applyNumberFormat="1" applyFont="1" applyAlignment="1">
      <alignment wrapText="1"/>
    </xf>
    <xf numFmtId="165" fontId="57" fillId="2" borderId="0" xfId="0" applyNumberFormat="1" applyFont="1" applyFill="1" applyAlignment="1">
      <alignment horizontal="center" vertical="center" shrinkToFit="1" readingOrder="2"/>
    </xf>
    <xf numFmtId="37" fontId="73" fillId="0" borderId="51" xfId="0" applyNumberFormat="1" applyFont="1" applyBorder="1" applyAlignment="1">
      <alignment horizontal="center" vertical="center"/>
    </xf>
    <xf numFmtId="49" fontId="70" fillId="0" borderId="0" xfId="0" applyNumberFormat="1" applyFont="1" applyAlignment="1">
      <alignment vertical="center"/>
    </xf>
    <xf numFmtId="37" fontId="80" fillId="0" borderId="0" xfId="0" applyNumberFormat="1" applyFont="1" applyAlignment="1">
      <alignment vertical="center"/>
    </xf>
    <xf numFmtId="173" fontId="86" fillId="0" borderId="0" xfId="0" applyNumberFormat="1" applyFont="1"/>
    <xf numFmtId="173" fontId="81" fillId="0" borderId="0" xfId="0" applyNumberFormat="1" applyFont="1"/>
    <xf numFmtId="173" fontId="50" fillId="0" borderId="0" xfId="0" applyNumberFormat="1" applyFont="1"/>
    <xf numFmtId="0" fontId="92" fillId="0" borderId="11" xfId="0" applyFont="1" applyBorder="1" applyAlignment="1">
      <alignment horizontal="center" vertical="center"/>
    </xf>
    <xf numFmtId="3" fontId="85" fillId="0" borderId="0" xfId="0" applyNumberFormat="1" applyFont="1" applyAlignment="1">
      <alignment horizontal="center" vertical="center"/>
    </xf>
    <xf numFmtId="3" fontId="112" fillId="0" borderId="0" xfId="0" applyNumberFormat="1" applyFont="1"/>
    <xf numFmtId="3" fontId="54" fillId="0" borderId="0" xfId="0" applyNumberFormat="1" applyFont="1"/>
    <xf numFmtId="169" fontId="89" fillId="0" borderId="0" xfId="0" applyNumberFormat="1" applyFont="1" applyAlignment="1">
      <alignment horizontal="center" vertical="center"/>
    </xf>
    <xf numFmtId="168" fontId="15" fillId="0" borderId="0" xfId="1" applyNumberFormat="1" applyFont="1" applyFill="1" applyBorder="1"/>
    <xf numFmtId="37" fontId="12" fillId="0" borderId="9" xfId="1" applyNumberFormat="1" applyFont="1" applyFill="1" applyBorder="1" applyAlignment="1">
      <alignment horizontal="center" vertical="center"/>
    </xf>
    <xf numFmtId="2" fontId="68" fillId="0" borderId="0" xfId="0" applyNumberFormat="1" applyFont="1" applyAlignment="1">
      <alignment horizontal="center" vertical="center"/>
    </xf>
    <xf numFmtId="2" fontId="67" fillId="0" borderId="51" xfId="0" applyNumberFormat="1" applyFont="1" applyBorder="1" applyAlignment="1">
      <alignment horizontal="center" vertical="center"/>
    </xf>
    <xf numFmtId="3" fontId="67" fillId="0" borderId="51" xfId="0" applyNumberFormat="1" applyFont="1" applyBorder="1" applyAlignment="1">
      <alignment horizontal="center" vertical="center"/>
    </xf>
    <xf numFmtId="3" fontId="65" fillId="0" borderId="0" xfId="0" applyNumberFormat="1" applyFont="1"/>
    <xf numFmtId="3" fontId="68" fillId="0" borderId="0" xfId="0" applyNumberFormat="1" applyFont="1" applyAlignment="1">
      <alignment horizontal="center" vertical="center"/>
    </xf>
    <xf numFmtId="2" fontId="67" fillId="0" borderId="9" xfId="0" applyNumberFormat="1" applyFont="1" applyBorder="1" applyAlignment="1">
      <alignment horizontal="center" vertical="center"/>
    </xf>
    <xf numFmtId="3" fontId="70" fillId="0" borderId="17" xfId="0" applyNumberFormat="1" applyFont="1" applyBorder="1" applyAlignment="1">
      <alignment horizontal="center" vertical="center" shrinkToFit="1" readingOrder="2"/>
    </xf>
    <xf numFmtId="169" fontId="70" fillId="0" borderId="17" xfId="0" applyNumberFormat="1" applyFont="1" applyBorder="1" applyAlignment="1">
      <alignment horizontal="center" vertical="center"/>
    </xf>
    <xf numFmtId="169" fontId="133" fillId="0" borderId="0" xfId="0" applyNumberFormat="1" applyFont="1" applyAlignment="1">
      <alignment vertical="center" wrapText="1" readingOrder="2"/>
    </xf>
    <xf numFmtId="169" fontId="138" fillId="0" borderId="0" xfId="0" applyNumberFormat="1" applyFont="1" applyAlignment="1">
      <alignment horizontal="center" vertical="center"/>
    </xf>
    <xf numFmtId="169" fontId="139" fillId="2" borderId="17" xfId="0" applyNumberFormat="1" applyFont="1" applyFill="1" applyBorder="1" applyAlignment="1">
      <alignment horizontal="center" vertical="center"/>
    </xf>
    <xf numFmtId="169" fontId="139" fillId="0" borderId="17" xfId="0" applyNumberFormat="1" applyFont="1" applyBorder="1" applyAlignment="1">
      <alignment horizontal="center" vertical="center"/>
    </xf>
    <xf numFmtId="2" fontId="91" fillId="0" borderId="0" xfId="4" applyNumberFormat="1" applyFont="1" applyFill="1" applyAlignment="1">
      <alignment horizontal="center" vertical="center" wrapText="1" readingOrder="1"/>
    </xf>
    <xf numFmtId="1" fontId="89" fillId="2" borderId="17" xfId="4" applyNumberFormat="1" applyFont="1" applyFill="1" applyBorder="1" applyAlignment="1">
      <alignment horizontal="center" vertical="center" readingOrder="1"/>
    </xf>
    <xf numFmtId="3" fontId="91" fillId="0" borderId="0" xfId="4" applyNumberFormat="1" applyFont="1" applyFill="1" applyAlignment="1">
      <alignment horizontal="center" vertical="center" wrapText="1" readingOrder="1"/>
    </xf>
    <xf numFmtId="38" fontId="19" fillId="0" borderId="0" xfId="0" applyNumberFormat="1" applyFont="1" applyAlignment="1">
      <alignment horizontal="right" readingOrder="2"/>
    </xf>
    <xf numFmtId="0" fontId="68" fillId="2" borderId="56" xfId="0" applyFont="1" applyFill="1" applyBorder="1" applyAlignment="1">
      <alignment vertical="center"/>
    </xf>
    <xf numFmtId="0" fontId="66" fillId="0" borderId="18" xfId="0" applyFont="1" applyBorder="1" applyAlignment="1">
      <alignment horizontal="center" vertical="center"/>
    </xf>
    <xf numFmtId="0" fontId="68" fillId="2" borderId="18" xfId="0" applyFont="1" applyFill="1" applyBorder="1" applyAlignment="1">
      <alignment horizontal="center" vertical="center" readingOrder="2"/>
    </xf>
    <xf numFmtId="38" fontId="68" fillId="0" borderId="18" xfId="0" applyNumberFormat="1" applyFont="1" applyBorder="1" applyAlignment="1">
      <alignment horizontal="center" vertical="center" readingOrder="2"/>
    </xf>
    <xf numFmtId="38" fontId="68" fillId="2" borderId="18" xfId="0" applyNumberFormat="1" applyFont="1" applyFill="1" applyBorder="1" applyAlignment="1">
      <alignment horizontal="center" vertical="center" readingOrder="2"/>
    </xf>
    <xf numFmtId="0" fontId="66" fillId="0" borderId="18" xfId="0" applyFont="1" applyBorder="1"/>
    <xf numFmtId="0" fontId="68" fillId="2" borderId="18" xfId="0" applyFont="1" applyFill="1" applyBorder="1" applyAlignment="1">
      <alignment horizontal="center" vertical="center"/>
    </xf>
    <xf numFmtId="38" fontId="68" fillId="0" borderId="18" xfId="0" applyNumberFormat="1" applyFont="1" applyBorder="1" applyAlignment="1">
      <alignment horizontal="center" vertical="center" wrapText="1"/>
    </xf>
    <xf numFmtId="38" fontId="68" fillId="2" borderId="18" xfId="1" applyNumberFormat="1" applyFont="1" applyFill="1" applyBorder="1" applyAlignment="1">
      <alignment horizontal="center" vertical="center"/>
    </xf>
    <xf numFmtId="167" fontId="68" fillId="2" borderId="18" xfId="1" applyNumberFormat="1" applyFont="1" applyFill="1" applyBorder="1" applyAlignment="1">
      <alignment horizontal="center" vertical="center"/>
    </xf>
    <xf numFmtId="0" fontId="16" fillId="2" borderId="56" xfId="0" applyFont="1" applyFill="1" applyBorder="1" applyAlignment="1">
      <alignment vertical="center"/>
    </xf>
    <xf numFmtId="38" fontId="78" fillId="0" borderId="18" xfId="0" applyNumberFormat="1" applyFont="1" applyBorder="1" applyAlignment="1">
      <alignment horizontal="center" vertical="center" wrapText="1"/>
    </xf>
    <xf numFmtId="0" fontId="31" fillId="0" borderId="60" xfId="0" applyFont="1" applyBorder="1"/>
    <xf numFmtId="0" fontId="31" fillId="0" borderId="5" xfId="0" applyFont="1" applyBorder="1"/>
    <xf numFmtId="0" fontId="31" fillId="0" borderId="61" xfId="0" applyFont="1" applyBorder="1"/>
    <xf numFmtId="0" fontId="68" fillId="2" borderId="38" xfId="0" applyFont="1" applyFill="1" applyBorder="1" applyAlignment="1">
      <alignment horizontal="center" vertical="center" readingOrder="2"/>
    </xf>
    <xf numFmtId="0" fontId="66" fillId="0" borderId="11" xfId="0" applyFont="1" applyBorder="1" applyAlignment="1">
      <alignment horizontal="center" vertical="center"/>
    </xf>
    <xf numFmtId="0" fontId="68" fillId="2" borderId="11" xfId="0" applyFont="1" applyFill="1" applyBorder="1" applyAlignment="1">
      <alignment horizontal="center" vertical="center" readingOrder="2"/>
    </xf>
    <xf numFmtId="38" fontId="68" fillId="2" borderId="11" xfId="0" applyNumberFormat="1" applyFont="1" applyFill="1" applyBorder="1" applyAlignment="1">
      <alignment horizontal="center" vertical="center" readingOrder="2"/>
    </xf>
    <xf numFmtId="0" fontId="68" fillId="2" borderId="57" xfId="0" applyFont="1" applyFill="1" applyBorder="1" applyAlignment="1">
      <alignment horizontal="center" vertical="center" readingOrder="2"/>
    </xf>
    <xf numFmtId="0" fontId="35" fillId="2" borderId="0" xfId="0" applyFont="1" applyFill="1" applyAlignment="1">
      <alignment vertical="center" wrapText="1" readingOrder="2"/>
    </xf>
    <xf numFmtId="37" fontId="49" fillId="2" borderId="0" xfId="0" applyNumberFormat="1" applyFont="1" applyFill="1" applyAlignment="1">
      <alignment horizontal="center" vertical="center"/>
    </xf>
    <xf numFmtId="37" fontId="46" fillId="0" borderId="0" xfId="0" applyNumberFormat="1" applyFont="1" applyAlignment="1">
      <alignment horizontal="center" vertical="center"/>
    </xf>
    <xf numFmtId="3" fontId="46" fillId="0" borderId="0" xfId="0" applyNumberFormat="1" applyFont="1" applyAlignment="1">
      <alignment horizontal="center" vertical="center"/>
    </xf>
    <xf numFmtId="0" fontId="141" fillId="0" borderId="0" xfId="0" applyFont="1" applyAlignment="1">
      <alignment horizontal="center"/>
    </xf>
    <xf numFmtId="37" fontId="141" fillId="0" borderId="0" xfId="0" applyNumberFormat="1" applyFont="1" applyAlignment="1">
      <alignment horizontal="center"/>
    </xf>
    <xf numFmtId="0" fontId="10" fillId="0" borderId="0" xfId="0" applyFont="1" applyAlignment="1">
      <alignment horizontal="center" wrapText="1"/>
    </xf>
    <xf numFmtId="37" fontId="36" fillId="0" borderId="0" xfId="0" applyNumberFormat="1" applyFont="1" applyAlignment="1">
      <alignment horizontal="center" vertical="center"/>
    </xf>
    <xf numFmtId="38" fontId="49" fillId="0" borderId="0" xfId="1" applyNumberFormat="1" applyFont="1" applyFill="1" applyBorder="1" applyAlignment="1">
      <alignment horizontal="center" vertical="center"/>
    </xf>
    <xf numFmtId="38" fontId="46" fillId="0" borderId="0" xfId="0" applyNumberFormat="1" applyFont="1" applyAlignment="1">
      <alignment horizontal="center" vertical="center"/>
    </xf>
    <xf numFmtId="173" fontId="46" fillId="2" borderId="0" xfId="0" applyNumberFormat="1" applyFont="1" applyFill="1" applyAlignment="1">
      <alignment horizontal="center" vertical="center"/>
    </xf>
    <xf numFmtId="165" fontId="141" fillId="0" borderId="0" xfId="0" applyNumberFormat="1" applyFont="1" applyAlignment="1">
      <alignment horizontal="center" vertical="center"/>
    </xf>
    <xf numFmtId="0" fontId="141" fillId="0" borderId="0" xfId="0" applyFont="1"/>
    <xf numFmtId="173" fontId="49" fillId="0" borderId="0" xfId="1" applyNumberFormat="1" applyFont="1" applyFill="1" applyBorder="1" applyAlignment="1">
      <alignment horizontal="center" vertical="center"/>
    </xf>
    <xf numFmtId="165" fontId="142" fillId="2" borderId="0" xfId="0" applyNumberFormat="1" applyFont="1" applyFill="1" applyAlignment="1">
      <alignment horizontal="center" vertical="center" shrinkToFit="1" readingOrder="2"/>
    </xf>
    <xf numFmtId="165" fontId="141" fillId="2" borderId="0" xfId="0" applyNumberFormat="1" applyFont="1" applyFill="1" applyAlignment="1">
      <alignment horizontal="center" vertical="center" shrinkToFit="1" readingOrder="2"/>
    </xf>
    <xf numFmtId="169" fontId="142" fillId="2" borderId="0" xfId="0" applyNumberFormat="1" applyFont="1" applyFill="1" applyAlignment="1">
      <alignment horizontal="center" vertical="center"/>
    </xf>
    <xf numFmtId="0" fontId="46" fillId="2" borderId="0" xfId="0" applyFont="1" applyFill="1"/>
    <xf numFmtId="173" fontId="46" fillId="0" borderId="0" xfId="0" applyNumberFormat="1" applyFont="1"/>
    <xf numFmtId="173" fontId="141" fillId="0" borderId="0" xfId="0" applyNumberFormat="1" applyFont="1" applyAlignment="1">
      <alignment horizontal="center"/>
    </xf>
    <xf numFmtId="173" fontId="142" fillId="2" borderId="0" xfId="0" applyNumberFormat="1" applyFont="1" applyFill="1" applyAlignment="1">
      <alignment horizontal="center" vertical="center" shrinkToFit="1" readingOrder="2"/>
    </xf>
    <xf numFmtId="173" fontId="141" fillId="2" borderId="0" xfId="0" applyNumberFormat="1" applyFont="1" applyFill="1" applyAlignment="1">
      <alignment horizontal="center" vertical="center" shrinkToFit="1" readingOrder="2"/>
    </xf>
    <xf numFmtId="173" fontId="46" fillId="0" borderId="0" xfId="0" applyNumberFormat="1" applyFont="1" applyAlignment="1">
      <alignment horizontal="center" vertical="center"/>
    </xf>
    <xf numFmtId="173" fontId="28" fillId="0" borderId="5" xfId="0" applyNumberFormat="1" applyFont="1" applyBorder="1" applyAlignment="1">
      <alignment horizontal="center"/>
    </xf>
    <xf numFmtId="3" fontId="46" fillId="0" borderId="0" xfId="0" applyNumberFormat="1" applyFont="1" applyAlignment="1">
      <alignment horizontal="center"/>
    </xf>
    <xf numFmtId="169" fontId="46" fillId="0" borderId="0" xfId="0" applyNumberFormat="1" applyFont="1" applyAlignment="1">
      <alignment horizontal="center"/>
    </xf>
    <xf numFmtId="169" fontId="142" fillId="0" borderId="0" xfId="0" applyNumberFormat="1" applyFont="1" applyAlignment="1">
      <alignment horizontal="center"/>
    </xf>
    <xf numFmtId="173" fontId="10" fillId="0" borderId="0" xfId="0" applyNumberFormat="1" applyFont="1"/>
    <xf numFmtId="0" fontId="96" fillId="0" borderId="0" xfId="0" applyFont="1" applyAlignment="1">
      <alignment horizontal="right"/>
    </xf>
    <xf numFmtId="37" fontId="36" fillId="0" borderId="0" xfId="0" applyNumberFormat="1" applyFont="1" applyAlignment="1">
      <alignment vertical="center"/>
    </xf>
    <xf numFmtId="4" fontId="68" fillId="0" borderId="0" xfId="0" applyNumberFormat="1" applyFont="1" applyAlignment="1">
      <alignment horizontal="center" vertical="center"/>
    </xf>
    <xf numFmtId="0" fontId="96" fillId="0" borderId="18" xfId="0" applyFont="1" applyBorder="1" applyAlignment="1">
      <alignment horizontal="center" vertical="center"/>
    </xf>
    <xf numFmtId="169" fontId="96" fillId="0" borderId="0" xfId="0" applyNumberFormat="1" applyFont="1"/>
    <xf numFmtId="2" fontId="89" fillId="2" borderId="17" xfId="4" applyNumberFormat="1" applyFont="1" applyFill="1" applyBorder="1" applyAlignment="1">
      <alignment horizontal="center" vertical="center" readingOrder="1"/>
    </xf>
    <xf numFmtId="165" fontId="57" fillId="0" borderId="0" xfId="0" applyNumberFormat="1" applyFont="1" applyAlignment="1">
      <alignment horizontal="center" vertical="center"/>
    </xf>
    <xf numFmtId="0" fontId="26" fillId="0" borderId="0" xfId="0" applyFont="1" applyAlignment="1">
      <alignment horizontal="right" vertical="center" readingOrder="2"/>
    </xf>
    <xf numFmtId="165" fontId="68" fillId="0" borderId="18" xfId="0" applyNumberFormat="1" applyFont="1" applyBorder="1" applyAlignment="1">
      <alignment horizontal="center" vertical="center" shrinkToFit="1" readingOrder="2"/>
    </xf>
    <xf numFmtId="165" fontId="68" fillId="0" borderId="57" xfId="0" applyNumberFormat="1" applyFont="1" applyBorder="1" applyAlignment="1">
      <alignment horizontal="center" vertical="center" shrinkToFit="1" readingOrder="2"/>
    </xf>
    <xf numFmtId="169" fontId="68" fillId="0" borderId="18" xfId="0" applyNumberFormat="1" applyFont="1" applyBorder="1" applyAlignment="1">
      <alignment horizontal="center" vertical="center" shrinkToFit="1" readingOrder="2"/>
    </xf>
    <xf numFmtId="37" fontId="9" fillId="0" borderId="52" xfId="0" applyNumberFormat="1" applyFont="1" applyBorder="1" applyAlignment="1">
      <alignment horizontal="center" vertical="center"/>
    </xf>
    <xf numFmtId="37" fontId="36" fillId="0" borderId="0" xfId="0" applyNumberFormat="1" applyFont="1" applyAlignment="1">
      <alignment horizontal="right" vertical="center"/>
    </xf>
    <xf numFmtId="37" fontId="144" fillId="2" borderId="0" xfId="0" applyNumberFormat="1" applyFont="1" applyFill="1" applyAlignment="1">
      <alignment horizontal="center" vertical="center"/>
    </xf>
    <xf numFmtId="0" fontId="103" fillId="0" borderId="0" xfId="2" applyFont="1" applyFill="1" applyAlignment="1">
      <alignment horizontal="justify" vertical="center" wrapText="1" readingOrder="2"/>
    </xf>
    <xf numFmtId="169" fontId="13" fillId="2" borderId="20" xfId="0" applyNumberFormat="1" applyFont="1" applyFill="1" applyBorder="1" applyAlignment="1">
      <alignment horizontal="center" vertical="center"/>
    </xf>
    <xf numFmtId="169" fontId="13" fillId="2" borderId="5" xfId="0" applyNumberFormat="1" applyFont="1" applyFill="1" applyBorder="1" applyAlignment="1">
      <alignment horizontal="center" vertical="center"/>
    </xf>
    <xf numFmtId="173" fontId="9" fillId="0" borderId="51" xfId="0" applyNumberFormat="1" applyFont="1" applyBorder="1" applyAlignment="1">
      <alignment horizontal="center" vertical="center" shrinkToFit="1" readingOrder="2"/>
    </xf>
    <xf numFmtId="173" fontId="142" fillId="0" borderId="0" xfId="0" applyNumberFormat="1" applyFont="1" applyAlignment="1">
      <alignment horizontal="center" vertical="center" shrinkToFit="1" readingOrder="2"/>
    </xf>
    <xf numFmtId="169" fontId="28" fillId="2" borderId="20" xfId="0" applyNumberFormat="1" applyFont="1" applyFill="1" applyBorder="1" applyAlignment="1">
      <alignment horizontal="center" vertical="center"/>
    </xf>
    <xf numFmtId="0" fontId="128" fillId="3" borderId="21" xfId="7" applyFont="1" applyFill="1" applyBorder="1" applyAlignment="1">
      <alignment horizontal="center" vertical="center"/>
    </xf>
    <xf numFmtId="0" fontId="129" fillId="3" borderId="21" xfId="7" applyFont="1" applyFill="1" applyBorder="1" applyAlignment="1">
      <alignment horizontal="center" vertical="center"/>
    </xf>
    <xf numFmtId="0" fontId="129" fillId="3" borderId="21" xfId="7" applyFont="1" applyFill="1" applyBorder="1" applyAlignment="1">
      <alignment horizontal="center" vertical="center" wrapText="1" readingOrder="2"/>
    </xf>
    <xf numFmtId="166" fontId="128" fillId="3" borderId="21" xfId="9" applyNumberFormat="1" applyFont="1" applyFill="1" applyBorder="1" applyAlignment="1">
      <alignment horizontal="center" vertical="center"/>
    </xf>
    <xf numFmtId="165" fontId="9" fillId="0" borderId="51" xfId="0" applyNumberFormat="1" applyFont="1" applyBorder="1" applyAlignment="1">
      <alignment horizontal="center" vertical="center" shrinkToFit="1" readingOrder="2"/>
    </xf>
    <xf numFmtId="37" fontId="66" fillId="0" borderId="0" xfId="0" applyNumberFormat="1" applyFont="1"/>
    <xf numFmtId="37" fontId="17" fillId="0" borderId="0" xfId="0" applyNumberFormat="1" applyFont="1" applyAlignment="1">
      <alignment horizontal="center" vertical="center"/>
    </xf>
    <xf numFmtId="0" fontId="8" fillId="0" borderId="0" xfId="0" applyFont="1"/>
    <xf numFmtId="37" fontId="7" fillId="0" borderId="0" xfId="0" applyNumberFormat="1" applyFont="1" applyAlignment="1">
      <alignment horizontal="right" vertical="center"/>
    </xf>
    <xf numFmtId="37" fontId="7" fillId="0" borderId="0" xfId="0" applyNumberFormat="1" applyFont="1" applyAlignment="1">
      <alignment horizontal="right" vertical="center" wrapText="1"/>
    </xf>
    <xf numFmtId="0" fontId="8" fillId="0" borderId="0" xfId="0" applyFont="1" applyAlignment="1">
      <alignment horizontal="right"/>
    </xf>
    <xf numFmtId="37" fontId="8" fillId="0" borderId="0" xfId="0" applyNumberFormat="1" applyFont="1" applyAlignment="1">
      <alignment horizontal="right" vertical="center"/>
    </xf>
    <xf numFmtId="37" fontId="1" fillId="0" borderId="0" xfId="0" applyNumberFormat="1" applyFont="1" applyAlignment="1">
      <alignment horizontal="center" vertical="center"/>
    </xf>
    <xf numFmtId="0" fontId="15" fillId="0" borderId="0" xfId="0" applyFont="1"/>
    <xf numFmtId="37" fontId="47" fillId="0" borderId="0" xfId="0" applyNumberFormat="1" applyFont="1" applyAlignment="1">
      <alignment horizontal="center" vertical="center"/>
    </xf>
    <xf numFmtId="0" fontId="46" fillId="0" borderId="0" xfId="0" applyFont="1"/>
    <xf numFmtId="37" fontId="12" fillId="0" borderId="1" xfId="0" applyNumberFormat="1" applyFont="1" applyBorder="1" applyAlignment="1">
      <alignment horizontal="center" vertical="center"/>
    </xf>
    <xf numFmtId="0" fontId="15" fillId="2" borderId="4" xfId="0" applyFont="1" applyFill="1" applyBorder="1"/>
    <xf numFmtId="165" fontId="57" fillId="0" borderId="11" xfId="0" applyNumberFormat="1" applyFont="1" applyBorder="1" applyAlignment="1">
      <alignment horizontal="center" vertical="center" shrinkToFit="1" readingOrder="2"/>
    </xf>
    <xf numFmtId="37" fontId="21" fillId="0" borderId="0" xfId="0" applyNumberFormat="1" applyFont="1" applyAlignment="1">
      <alignment horizontal="center" vertical="center"/>
    </xf>
    <xf numFmtId="37" fontId="16" fillId="0" borderId="0" xfId="0" applyNumberFormat="1" applyFont="1" applyAlignment="1">
      <alignment horizontal="center" vertical="center"/>
    </xf>
    <xf numFmtId="0" fontId="16" fillId="0" borderId="0" xfId="0" applyFont="1" applyAlignment="1">
      <alignment horizontal="center" vertical="center"/>
    </xf>
    <xf numFmtId="169" fontId="57" fillId="0" borderId="0" xfId="0" applyNumberFormat="1" applyFont="1" applyAlignment="1">
      <alignment horizontal="center" vertical="center"/>
    </xf>
    <xf numFmtId="165" fontId="57" fillId="0" borderId="20" xfId="0" applyNumberFormat="1" applyFont="1" applyBorder="1" applyAlignment="1">
      <alignment horizontal="center" vertical="center" shrinkToFit="1" readingOrder="2"/>
    </xf>
    <xf numFmtId="165" fontId="57" fillId="0" borderId="0" xfId="0" applyNumberFormat="1" applyFont="1" applyAlignment="1">
      <alignment horizontal="center" vertical="center" shrinkToFit="1" readingOrder="2"/>
    </xf>
    <xf numFmtId="37" fontId="12" fillId="0" borderId="18" xfId="0" applyNumberFormat="1" applyFont="1" applyBorder="1" applyAlignment="1">
      <alignment horizontal="center" vertical="center"/>
    </xf>
    <xf numFmtId="0" fontId="14" fillId="0" borderId="19" xfId="0" applyFont="1" applyBorder="1"/>
    <xf numFmtId="37" fontId="12" fillId="0" borderId="20" xfId="0" applyNumberFormat="1" applyFont="1" applyBorder="1" applyAlignment="1">
      <alignment horizontal="center" vertical="center"/>
    </xf>
    <xf numFmtId="0" fontId="14" fillId="2" borderId="19" xfId="0" applyFont="1" applyFill="1" applyBorder="1"/>
    <xf numFmtId="165" fontId="57" fillId="2" borderId="0" xfId="0" applyNumberFormat="1" applyFont="1" applyFill="1" applyAlignment="1">
      <alignment horizontal="center" vertical="center" shrinkToFit="1" readingOrder="2"/>
    </xf>
    <xf numFmtId="165" fontId="136" fillId="0" borderId="5" xfId="0" applyNumberFormat="1" applyFont="1" applyBorder="1" applyAlignment="1">
      <alignment horizontal="center" vertical="center" shrinkToFit="1" readingOrder="2"/>
    </xf>
    <xf numFmtId="37" fontId="12" fillId="0" borderId="0" xfId="0" applyNumberFormat="1" applyFont="1" applyAlignment="1">
      <alignment horizontal="center" vertical="center"/>
    </xf>
    <xf numFmtId="0" fontId="14" fillId="0" borderId="0" xfId="0" applyFont="1"/>
    <xf numFmtId="37" fontId="16" fillId="0" borderId="0" xfId="0" applyNumberFormat="1" applyFont="1" applyAlignment="1">
      <alignment horizontal="left" vertical="center"/>
    </xf>
    <xf numFmtId="37" fontId="12" fillId="0" borderId="16" xfId="0" applyNumberFormat="1" applyFont="1" applyBorder="1" applyAlignment="1">
      <alignment horizontal="center" vertical="center"/>
    </xf>
    <xf numFmtId="0" fontId="15" fillId="2" borderId="16" xfId="0" applyFont="1" applyFill="1" applyBorder="1"/>
    <xf numFmtId="10" fontId="136" fillId="0" borderId="7" xfId="4" applyNumberFormat="1" applyFont="1" applyBorder="1" applyAlignment="1">
      <alignment horizontal="center" vertical="center"/>
    </xf>
    <xf numFmtId="10" fontId="136" fillId="0" borderId="8" xfId="4" applyNumberFormat="1" applyFont="1" applyBorder="1"/>
    <xf numFmtId="10" fontId="12" fillId="0" borderId="7" xfId="0" applyNumberFormat="1" applyFont="1" applyBorder="1" applyAlignment="1">
      <alignment horizontal="center" vertical="center"/>
    </xf>
    <xf numFmtId="10" fontId="14" fillId="2" borderId="8" xfId="0" applyNumberFormat="1" applyFont="1" applyFill="1" applyBorder="1"/>
    <xf numFmtId="10" fontId="136" fillId="0" borderId="0" xfId="4" applyNumberFormat="1" applyFont="1" applyAlignment="1">
      <alignment horizontal="center" vertical="center"/>
    </xf>
    <xf numFmtId="10" fontId="136" fillId="0" borderId="0" xfId="4" applyNumberFormat="1" applyFont="1"/>
    <xf numFmtId="10" fontId="14" fillId="0" borderId="0" xfId="0" applyNumberFormat="1" applyFont="1" applyAlignment="1">
      <alignment horizontal="center"/>
    </xf>
    <xf numFmtId="37" fontId="7" fillId="0" borderId="11" xfId="0" applyNumberFormat="1" applyFont="1" applyBorder="1" applyAlignment="1">
      <alignment horizontal="center" vertical="center"/>
    </xf>
    <xf numFmtId="0" fontId="16" fillId="0" borderId="5" xfId="0" applyFont="1" applyBorder="1" applyAlignment="1">
      <alignment horizontal="center" vertical="center"/>
    </xf>
    <xf numFmtId="37" fontId="16" fillId="0" borderId="11" xfId="0" applyNumberFormat="1" applyFont="1" applyBorder="1" applyAlignment="1">
      <alignment horizontal="center" vertical="center"/>
    </xf>
    <xf numFmtId="37" fontId="12" fillId="0" borderId="10" xfId="0" applyNumberFormat="1" applyFont="1" applyBorder="1" applyAlignment="1">
      <alignment horizontal="center" vertical="center"/>
    </xf>
    <xf numFmtId="165" fontId="12" fillId="0" borderId="0" xfId="0" applyNumberFormat="1" applyFont="1" applyAlignment="1">
      <alignment horizontal="center" vertical="center" shrinkToFit="1" readingOrder="2"/>
    </xf>
    <xf numFmtId="10" fontId="14" fillId="0" borderId="52" xfId="4" applyNumberFormat="1" applyFont="1" applyBorder="1" applyAlignment="1">
      <alignment horizontal="center"/>
    </xf>
    <xf numFmtId="10" fontId="14" fillId="0" borderId="0" xfId="4" applyNumberFormat="1" applyFont="1" applyBorder="1" applyAlignment="1">
      <alignment horizontal="center"/>
    </xf>
    <xf numFmtId="37" fontId="12" fillId="0" borderId="12" xfId="0" applyNumberFormat="1" applyFont="1" applyBorder="1" applyAlignment="1">
      <alignment horizontal="center" vertical="center"/>
    </xf>
    <xf numFmtId="37" fontId="12" fillId="0" borderId="5" xfId="0" applyNumberFormat="1" applyFont="1" applyBorder="1" applyAlignment="1">
      <alignment horizontal="center" vertical="center"/>
    </xf>
    <xf numFmtId="0" fontId="14" fillId="0" borderId="5" xfId="0" applyFont="1" applyBorder="1"/>
    <xf numFmtId="0" fontId="60" fillId="2" borderId="33" xfId="5" applyFont="1" applyBorder="1" applyAlignment="1">
      <alignment horizontal="center" vertical="center" wrapText="1" readingOrder="2"/>
    </xf>
    <xf numFmtId="0" fontId="60" fillId="2" borderId="32" xfId="5" applyFont="1" applyBorder="1" applyAlignment="1">
      <alignment horizontal="center" vertical="center" wrapText="1" readingOrder="2"/>
    </xf>
    <xf numFmtId="0" fontId="60" fillId="2" borderId="0" xfId="5" applyFont="1" applyAlignment="1">
      <alignment horizontal="right" vertical="center" readingOrder="2"/>
    </xf>
    <xf numFmtId="37" fontId="58" fillId="4" borderId="0" xfId="5" applyNumberFormat="1" applyFont="1" applyFill="1" applyAlignment="1">
      <alignment horizontal="center" vertical="center"/>
    </xf>
    <xf numFmtId="0" fontId="59" fillId="2" borderId="0" xfId="5" applyFont="1" applyAlignment="1">
      <alignment horizontal="right"/>
    </xf>
    <xf numFmtId="0" fontId="61" fillId="0" borderId="0" xfId="5" applyFont="1" applyFill="1" applyAlignment="1">
      <alignment horizontal="right" vertical="justify" wrapText="1" readingOrder="2"/>
    </xf>
    <xf numFmtId="0" fontId="61" fillId="0" borderId="0" xfId="5" applyFont="1" applyFill="1" applyAlignment="1">
      <alignment horizontal="justify" vertical="justify" readingOrder="2"/>
    </xf>
    <xf numFmtId="0" fontId="60" fillId="2" borderId="35" xfId="5" applyFont="1" applyBorder="1" applyAlignment="1">
      <alignment horizontal="center" vertical="center" wrapText="1" readingOrder="2"/>
    </xf>
    <xf numFmtId="0" fontId="60" fillId="2" borderId="34" xfId="5" applyFont="1" applyBorder="1" applyAlignment="1">
      <alignment horizontal="center" vertical="center" wrapText="1" readingOrder="2"/>
    </xf>
    <xf numFmtId="0" fontId="60" fillId="2" borderId="31" xfId="5" applyFont="1" applyBorder="1" applyAlignment="1">
      <alignment horizontal="center" vertical="center" wrapText="1" readingOrder="2"/>
    </xf>
    <xf numFmtId="0" fontId="60" fillId="2" borderId="30" xfId="5" applyFont="1" applyBorder="1" applyAlignment="1">
      <alignment horizontal="center" vertical="center" wrapText="1" readingOrder="2"/>
    </xf>
    <xf numFmtId="0" fontId="60" fillId="2" borderId="16" xfId="5" applyFont="1" applyBorder="1" applyAlignment="1">
      <alignment horizontal="center" vertical="center" wrapText="1" readingOrder="2"/>
    </xf>
    <xf numFmtId="49" fontId="63" fillId="2" borderId="0" xfId="6" applyNumberFormat="1" applyFont="1" applyAlignment="1">
      <alignment horizontal="right" vertical="center" wrapText="1" readingOrder="2"/>
    </xf>
    <xf numFmtId="0" fontId="59" fillId="0" borderId="0" xfId="5" applyFont="1" applyFill="1" applyAlignment="1">
      <alignment horizontal="left" vertical="justify" readingOrder="2"/>
    </xf>
    <xf numFmtId="0" fontId="61" fillId="2" borderId="0" xfId="5" applyFont="1" applyAlignment="1">
      <alignment horizontal="justify" vertical="justify" wrapText="1"/>
    </xf>
    <xf numFmtId="0" fontId="103" fillId="2" borderId="0" xfId="2" applyFont="1" applyAlignment="1">
      <alignment horizontal="justify" vertical="center" readingOrder="2"/>
    </xf>
    <xf numFmtId="0" fontId="105" fillId="2" borderId="0" xfId="2" applyFont="1" applyAlignment="1">
      <alignment horizontal="justify" vertical="center" wrapText="1" readingOrder="2"/>
    </xf>
    <xf numFmtId="0" fontId="107" fillId="2" borderId="0" xfId="2" applyFont="1" applyAlignment="1">
      <alignment horizontal="right" vertical="center" readingOrder="2"/>
    </xf>
    <xf numFmtId="0" fontId="103" fillId="0" borderId="0" xfId="2" applyFont="1" applyFill="1" applyAlignment="1">
      <alignment horizontal="justify" vertical="center" readingOrder="2"/>
    </xf>
    <xf numFmtId="0" fontId="103" fillId="2" borderId="0" xfId="2" applyFont="1" applyAlignment="1">
      <alignment horizontal="right" vertical="center" wrapText="1" readingOrder="2"/>
    </xf>
    <xf numFmtId="0" fontId="103" fillId="2" borderId="0" xfId="2" applyFont="1" applyAlignment="1">
      <alignment horizontal="justify" vertical="center" wrapText="1" readingOrder="2"/>
    </xf>
    <xf numFmtId="37" fontId="106" fillId="4" borderId="0" xfId="2" applyNumberFormat="1" applyFont="1" applyFill="1" applyAlignment="1">
      <alignment horizontal="center" vertical="center"/>
    </xf>
    <xf numFmtId="0" fontId="103" fillId="0" borderId="0" xfId="2" applyFont="1" applyFill="1" applyAlignment="1">
      <alignment horizontal="justify" vertical="center" wrapText="1" readingOrder="2"/>
    </xf>
    <xf numFmtId="0" fontId="105" fillId="0" borderId="0" xfId="2" applyFont="1" applyFill="1" applyAlignment="1">
      <alignment horizontal="justify" vertical="center" wrapText="1" readingOrder="2"/>
    </xf>
    <xf numFmtId="0" fontId="99" fillId="4" borderId="25" xfId="2" applyFont="1" applyFill="1" applyBorder="1" applyAlignment="1">
      <alignment horizontal="justify" vertical="center" wrapText="1"/>
    </xf>
    <xf numFmtId="0" fontId="99" fillId="4" borderId="21" xfId="2" applyFont="1" applyFill="1" applyBorder="1" applyAlignment="1">
      <alignment horizontal="justify" vertical="center" wrapText="1"/>
    </xf>
    <xf numFmtId="0" fontId="99" fillId="4" borderId="15" xfId="2" applyFont="1" applyFill="1" applyBorder="1" applyAlignment="1">
      <alignment horizontal="justify" vertical="center" wrapText="1"/>
    </xf>
    <xf numFmtId="0" fontId="99" fillId="4" borderId="25" xfId="2" applyFont="1" applyFill="1" applyBorder="1" applyAlignment="1">
      <alignment horizontal="justify" vertical="center" wrapText="1" readingOrder="2"/>
    </xf>
    <xf numFmtId="0" fontId="99" fillId="4" borderId="21" xfId="2" applyFont="1" applyFill="1" applyBorder="1" applyAlignment="1">
      <alignment horizontal="justify" vertical="center" wrapText="1" readingOrder="2"/>
    </xf>
    <xf numFmtId="0" fontId="99" fillId="4" borderId="26" xfId="2" applyFont="1" applyFill="1" applyBorder="1" applyAlignment="1">
      <alignment horizontal="justify" vertical="center" wrapText="1" readingOrder="2"/>
    </xf>
    <xf numFmtId="0" fontId="99" fillId="4" borderId="27" xfId="2" applyFont="1" applyFill="1" applyBorder="1" applyAlignment="1">
      <alignment horizontal="justify" vertical="center" wrapText="1"/>
    </xf>
    <xf numFmtId="0" fontId="99" fillId="4" borderId="28" xfId="2" applyFont="1" applyFill="1" applyBorder="1" applyAlignment="1">
      <alignment horizontal="justify" vertical="center" wrapText="1"/>
    </xf>
    <xf numFmtId="0" fontId="99" fillId="4" borderId="37" xfId="2" applyFont="1" applyFill="1" applyBorder="1" applyAlignment="1">
      <alignment horizontal="justify" vertical="center" wrapText="1"/>
    </xf>
    <xf numFmtId="0" fontId="99" fillId="4" borderId="27" xfId="2" applyFont="1" applyFill="1" applyBorder="1" applyAlignment="1">
      <alignment horizontal="justify" vertical="center" wrapText="1" readingOrder="2"/>
    </xf>
    <xf numFmtId="0" fontId="99" fillId="4" borderId="28" xfId="2" applyFont="1" applyFill="1" applyBorder="1" applyAlignment="1">
      <alignment horizontal="justify" vertical="center" wrapText="1" readingOrder="2"/>
    </xf>
    <xf numFmtId="0" fontId="99" fillId="4" borderId="29" xfId="2" applyFont="1" applyFill="1" applyBorder="1" applyAlignment="1">
      <alignment horizontal="justify" vertical="center" wrapText="1" readingOrder="2"/>
    </xf>
    <xf numFmtId="0" fontId="10" fillId="2" borderId="0" xfId="2" applyFont="1" applyAlignment="1">
      <alignment horizontal="right" vertical="center" readingOrder="2"/>
    </xf>
    <xf numFmtId="0" fontId="8" fillId="2" borderId="0" xfId="2" applyFont="1" applyAlignment="1">
      <alignment horizontal="justify" vertical="center" wrapText="1" readingOrder="2"/>
    </xf>
    <xf numFmtId="0" fontId="98" fillId="4" borderId="33" xfId="2" applyFont="1" applyFill="1" applyBorder="1" applyAlignment="1">
      <alignment horizontal="center" vertical="center" wrapText="1"/>
    </xf>
    <xf numFmtId="0" fontId="98" fillId="4" borderId="32" xfId="2" applyFont="1" applyFill="1" applyBorder="1" applyAlignment="1">
      <alignment horizontal="center" vertical="center" wrapText="1"/>
    </xf>
    <xf numFmtId="0" fontId="98" fillId="4" borderId="34" xfId="2" applyFont="1" applyFill="1" applyBorder="1" applyAlignment="1">
      <alignment horizontal="center" vertical="center" wrapText="1"/>
    </xf>
    <xf numFmtId="0" fontId="98" fillId="4" borderId="43" xfId="2" applyFont="1" applyFill="1" applyBorder="1" applyAlignment="1">
      <alignment horizontal="center" vertical="center" wrapText="1"/>
    </xf>
    <xf numFmtId="0" fontId="98" fillId="4" borderId="42" xfId="2" applyFont="1" applyFill="1" applyBorder="1" applyAlignment="1">
      <alignment horizontal="center" vertical="center" wrapText="1"/>
    </xf>
    <xf numFmtId="0" fontId="98" fillId="4" borderId="41" xfId="2" applyFont="1" applyFill="1" applyBorder="1" applyAlignment="1">
      <alignment horizontal="center" vertical="center" wrapText="1"/>
    </xf>
    <xf numFmtId="0" fontId="99" fillId="4" borderId="40" xfId="2" applyFont="1" applyFill="1" applyBorder="1" applyAlignment="1">
      <alignment horizontal="justify" vertical="center" wrapText="1" readingOrder="2"/>
    </xf>
    <xf numFmtId="0" fontId="99" fillId="4" borderId="39" xfId="2" applyFont="1" applyFill="1" applyBorder="1" applyAlignment="1">
      <alignment horizontal="justify" vertical="center" wrapText="1" readingOrder="2"/>
    </xf>
    <xf numFmtId="0" fontId="99" fillId="4" borderId="38" xfId="2" applyFont="1" applyFill="1" applyBorder="1" applyAlignment="1">
      <alignment horizontal="justify" vertical="center" wrapText="1" readingOrder="2"/>
    </xf>
    <xf numFmtId="0" fontId="99" fillId="4" borderId="22" xfId="2" applyFont="1" applyFill="1" applyBorder="1" applyAlignment="1">
      <alignment horizontal="justify" vertical="center" wrapText="1" readingOrder="2"/>
    </xf>
    <xf numFmtId="0" fontId="99" fillId="4" borderId="23" xfId="2" applyFont="1" applyFill="1" applyBorder="1" applyAlignment="1">
      <alignment horizontal="justify" vertical="center" wrapText="1" readingOrder="2"/>
    </xf>
    <xf numFmtId="0" fontId="99" fillId="4" borderId="24" xfId="2" applyFont="1" applyFill="1" applyBorder="1" applyAlignment="1">
      <alignment horizontal="justify" vertical="center" wrapText="1" readingOrder="2"/>
    </xf>
    <xf numFmtId="0" fontId="10" fillId="2" borderId="0" xfId="2" applyFont="1" applyAlignment="1">
      <alignment horizontal="right" vertical="justify" wrapText="1" readingOrder="2"/>
    </xf>
    <xf numFmtId="37" fontId="17" fillId="4" borderId="0" xfId="2" applyNumberFormat="1" applyFont="1" applyFill="1" applyAlignment="1">
      <alignment horizontal="center" vertical="center"/>
    </xf>
    <xf numFmtId="37" fontId="1" fillId="4" borderId="0" xfId="2" applyNumberFormat="1" applyFont="1" applyFill="1" applyAlignment="1">
      <alignment horizontal="center" vertical="center"/>
    </xf>
    <xf numFmtId="0" fontId="8" fillId="2" borderId="21" xfId="2" applyFont="1" applyBorder="1" applyAlignment="1">
      <alignment horizontal="center" vertical="center" wrapText="1" readingOrder="2"/>
    </xf>
    <xf numFmtId="0" fontId="8" fillId="2" borderId="0" xfId="2" applyFont="1" applyAlignment="1">
      <alignment horizontal="justify" vertical="justify" wrapText="1" readingOrder="2"/>
    </xf>
    <xf numFmtId="0" fontId="8" fillId="2" borderId="0" xfId="2" applyFont="1" applyAlignment="1">
      <alignment horizontal="justify" vertical="justify" wrapText="1"/>
    </xf>
    <xf numFmtId="0" fontId="10" fillId="2" borderId="21" xfId="2" applyFont="1" applyBorder="1" applyAlignment="1">
      <alignment horizontal="center" vertical="center" wrapText="1" readingOrder="2"/>
    </xf>
    <xf numFmtId="0" fontId="8" fillId="2" borderId="5" xfId="2" applyFont="1" applyBorder="1" applyAlignment="1">
      <alignment horizontal="center" vertical="center" wrapText="1" readingOrder="2"/>
    </xf>
    <xf numFmtId="37" fontId="32" fillId="0" borderId="0" xfId="0" applyNumberFormat="1" applyFont="1" applyAlignment="1">
      <alignment horizontal="center" vertical="center"/>
    </xf>
    <xf numFmtId="37" fontId="67" fillId="0" borderId="11" xfId="0" applyNumberFormat="1" applyFont="1" applyBorder="1" applyAlignment="1">
      <alignment horizontal="center" vertical="center"/>
    </xf>
    <xf numFmtId="0" fontId="64" fillId="0" borderId="6" xfId="0" applyFont="1" applyBorder="1"/>
    <xf numFmtId="37" fontId="67" fillId="0" borderId="2" xfId="0" applyNumberFormat="1" applyFont="1" applyBorder="1" applyAlignment="1">
      <alignment horizontal="center" vertical="center"/>
    </xf>
    <xf numFmtId="37" fontId="67" fillId="0" borderId="0" xfId="0" applyNumberFormat="1" applyFont="1" applyAlignment="1">
      <alignment horizontal="right" vertical="center"/>
    </xf>
    <xf numFmtId="0" fontId="64" fillId="0" borderId="0" xfId="0" applyFont="1"/>
    <xf numFmtId="37" fontId="70" fillId="0" borderId="2" xfId="0" applyNumberFormat="1" applyFont="1" applyBorder="1" applyAlignment="1">
      <alignment horizontal="center" vertical="center"/>
    </xf>
    <xf numFmtId="0" fontId="52" fillId="0" borderId="6" xfId="0" applyFont="1" applyBorder="1"/>
    <xf numFmtId="37" fontId="67" fillId="4" borderId="0" xfId="0" applyNumberFormat="1" applyFont="1" applyFill="1" applyAlignment="1">
      <alignment horizontal="right" vertical="center"/>
    </xf>
    <xf numFmtId="0" fontId="64" fillId="4" borderId="0" xfId="0" applyFont="1" applyFill="1"/>
    <xf numFmtId="37" fontId="24" fillId="0" borderId="0" xfId="0" applyNumberFormat="1" applyFont="1" applyAlignment="1">
      <alignment horizontal="right" vertical="center"/>
    </xf>
    <xf numFmtId="0" fontId="25" fillId="0" borderId="0" xfId="0" applyFont="1"/>
    <xf numFmtId="37" fontId="16" fillId="0" borderId="0" xfId="0" applyNumberFormat="1" applyFont="1" applyAlignment="1">
      <alignment horizontal="right" vertical="center"/>
    </xf>
    <xf numFmtId="37" fontId="12" fillId="0" borderId="0" xfId="0" applyNumberFormat="1" applyFont="1" applyAlignment="1">
      <alignment horizontal="right" vertical="center"/>
    </xf>
    <xf numFmtId="37" fontId="12" fillId="0" borderId="2" xfId="0" applyNumberFormat="1" applyFont="1" applyBorder="1" applyAlignment="1">
      <alignment horizontal="center" vertical="center"/>
    </xf>
    <xf numFmtId="0" fontId="15" fillId="0" borderId="6" xfId="0" applyFont="1" applyBorder="1"/>
    <xf numFmtId="37" fontId="16" fillId="0" borderId="2" xfId="0" applyNumberFormat="1" applyFont="1" applyBorder="1" applyAlignment="1">
      <alignment horizontal="center" vertical="center"/>
    </xf>
    <xf numFmtId="37" fontId="12" fillId="3" borderId="0" xfId="0" applyNumberFormat="1" applyFont="1" applyFill="1" applyAlignment="1">
      <alignment horizontal="right" vertical="center"/>
    </xf>
    <xf numFmtId="0" fontId="15" fillId="3" borderId="0" xfId="0" applyFont="1" applyFill="1"/>
    <xf numFmtId="0" fontId="14" fillId="0" borderId="0" xfId="0" applyFont="1" applyAlignment="1">
      <alignment horizontal="right"/>
    </xf>
    <xf numFmtId="37" fontId="71" fillId="0" borderId="0" xfId="0" applyNumberFormat="1" applyFont="1" applyAlignment="1">
      <alignment horizontal="center" vertical="center"/>
    </xf>
    <xf numFmtId="37" fontId="73" fillId="0" borderId="0" xfId="0" applyNumberFormat="1" applyFont="1" applyAlignment="1">
      <alignment horizontal="right" vertical="center"/>
    </xf>
    <xf numFmtId="0" fontId="74" fillId="0" borderId="0" xfId="0" applyFont="1"/>
    <xf numFmtId="0" fontId="74" fillId="0" borderId="0" xfId="0" applyFont="1" applyAlignment="1">
      <alignment horizontal="right"/>
    </xf>
    <xf numFmtId="37" fontId="73" fillId="0" borderId="2" xfId="0" applyNumberFormat="1" applyFont="1" applyBorder="1" applyAlignment="1">
      <alignment horizontal="center" vertical="center"/>
    </xf>
    <xf numFmtId="37" fontId="73" fillId="0" borderId="11" xfId="0" applyNumberFormat="1" applyFont="1" applyBorder="1" applyAlignment="1">
      <alignment horizontal="center" vertical="center"/>
    </xf>
    <xf numFmtId="0" fontId="74" fillId="0" borderId="6" xfId="0" applyFont="1" applyBorder="1"/>
    <xf numFmtId="37" fontId="73" fillId="0" borderId="0" xfId="0" applyNumberFormat="1" applyFont="1" applyAlignment="1">
      <alignment horizontal="center" vertical="center" wrapText="1"/>
    </xf>
    <xf numFmtId="37" fontId="73" fillId="0" borderId="11" xfId="0" applyNumberFormat="1" applyFont="1" applyBorder="1" applyAlignment="1">
      <alignment horizontal="center" vertical="center" wrapText="1"/>
    </xf>
    <xf numFmtId="0" fontId="73" fillId="0" borderId="0" xfId="0" applyFont="1" applyAlignment="1">
      <alignment horizontal="right"/>
    </xf>
    <xf numFmtId="0" fontId="74" fillId="0" borderId="0" xfId="0" applyFont="1" applyAlignment="1">
      <alignment horizontal="center"/>
    </xf>
    <xf numFmtId="37" fontId="74" fillId="0" borderId="0" xfId="0" applyNumberFormat="1" applyFont="1" applyAlignment="1">
      <alignment horizontal="right" vertical="center"/>
    </xf>
    <xf numFmtId="37" fontId="74" fillId="0" borderId="0" xfId="0" applyNumberFormat="1" applyFont="1" applyAlignment="1">
      <alignment horizontal="right" vertical="center" wrapText="1"/>
    </xf>
    <xf numFmtId="37" fontId="73" fillId="0" borderId="0" xfId="0" applyNumberFormat="1" applyFont="1" applyAlignment="1">
      <alignment horizontal="center" vertical="center"/>
    </xf>
    <xf numFmtId="37" fontId="69" fillId="0" borderId="0" xfId="0" applyNumberFormat="1" applyFont="1" applyAlignment="1">
      <alignment horizontal="right" vertical="center" wrapText="1"/>
    </xf>
    <xf numFmtId="37" fontId="52" fillId="0" borderId="0" xfId="0" applyNumberFormat="1" applyFont="1" applyAlignment="1">
      <alignment horizontal="right" vertical="center" wrapText="1"/>
    </xf>
    <xf numFmtId="49" fontId="70" fillId="0" borderId="11" xfId="0" applyNumberFormat="1" applyFont="1" applyBorder="1" applyAlignment="1">
      <alignment horizontal="center" vertical="center"/>
    </xf>
    <xf numFmtId="37" fontId="80" fillId="0" borderId="0" xfId="0" applyNumberFormat="1" applyFont="1" applyAlignment="1">
      <alignment horizontal="center" vertical="center"/>
    </xf>
    <xf numFmtId="37" fontId="70" fillId="0" borderId="0" xfId="0" applyNumberFormat="1" applyFont="1" applyAlignment="1">
      <alignment horizontal="right" vertical="center" readingOrder="2"/>
    </xf>
    <xf numFmtId="0" fontId="52" fillId="0" borderId="0" xfId="0" applyFont="1" applyAlignment="1">
      <alignment readingOrder="2"/>
    </xf>
    <xf numFmtId="37" fontId="70" fillId="0" borderId="0" xfId="0" applyNumberFormat="1" applyFont="1" applyAlignment="1">
      <alignment horizontal="right" vertical="center"/>
    </xf>
    <xf numFmtId="0" fontId="52" fillId="0" borderId="0" xfId="0" applyFont="1"/>
    <xf numFmtId="0" fontId="8" fillId="0" borderId="0" xfId="0" applyFont="1" applyAlignment="1">
      <alignment horizontal="center"/>
    </xf>
    <xf numFmtId="37" fontId="9" fillId="0" borderId="0" xfId="0" applyNumberFormat="1" applyFont="1" applyAlignment="1">
      <alignment horizontal="right" vertical="center"/>
    </xf>
    <xf numFmtId="0" fontId="10" fillId="2" borderId="0" xfId="0" applyFont="1" applyFill="1" applyAlignment="1">
      <alignment horizontal="right"/>
    </xf>
    <xf numFmtId="0" fontId="10" fillId="0" borderId="0" xfId="0" applyFont="1" applyAlignment="1">
      <alignment horizontal="right"/>
    </xf>
    <xf numFmtId="37" fontId="10" fillId="0" borderId="0" xfId="0" applyNumberFormat="1" applyFont="1" applyAlignment="1">
      <alignment horizontal="right" vertical="center"/>
    </xf>
    <xf numFmtId="0" fontId="10" fillId="0" borderId="0" xfId="0" applyFont="1"/>
    <xf numFmtId="37" fontId="9" fillId="0" borderId="2" xfId="0" applyNumberFormat="1" applyFont="1" applyBorder="1" applyAlignment="1">
      <alignment horizontal="center" vertical="center"/>
    </xf>
    <xf numFmtId="37" fontId="22" fillId="0" borderId="0" xfId="0" applyNumberFormat="1" applyFont="1" applyAlignment="1">
      <alignment horizontal="right" vertical="center" wrapText="1"/>
    </xf>
    <xf numFmtId="0" fontId="23" fillId="0" borderId="0" xfId="0" applyFont="1"/>
    <xf numFmtId="37" fontId="5" fillId="0" borderId="0" xfId="0" applyNumberFormat="1" applyFont="1" applyAlignment="1">
      <alignment horizontal="right" vertical="center"/>
    </xf>
    <xf numFmtId="0" fontId="5" fillId="0" borderId="0" xfId="0" applyFont="1"/>
    <xf numFmtId="37" fontId="5" fillId="3" borderId="0" xfId="0" applyNumberFormat="1" applyFont="1" applyFill="1" applyAlignment="1">
      <alignment horizontal="right" vertical="center"/>
    </xf>
    <xf numFmtId="0" fontId="5" fillId="3" borderId="0" xfId="0" applyFont="1" applyFill="1"/>
    <xf numFmtId="37" fontId="4" fillId="3" borderId="2" xfId="0" applyNumberFormat="1" applyFont="1" applyFill="1" applyBorder="1" applyAlignment="1">
      <alignment horizontal="center" vertical="center"/>
    </xf>
    <xf numFmtId="0" fontId="2" fillId="3" borderId="6" xfId="0" applyFont="1" applyFill="1" applyBorder="1"/>
    <xf numFmtId="37" fontId="4" fillId="3" borderId="0" xfId="0" applyNumberFormat="1" applyFont="1" applyFill="1" applyAlignment="1">
      <alignment horizontal="right" vertical="center"/>
    </xf>
    <xf numFmtId="0" fontId="5" fillId="3" borderId="0" xfId="0" applyFont="1" applyFill="1" applyAlignment="1">
      <alignment horizontal="right"/>
    </xf>
    <xf numFmtId="37" fontId="4" fillId="0" borderId="0" xfId="0" applyNumberFormat="1" applyFont="1" applyAlignment="1">
      <alignment horizontal="right" vertical="center"/>
    </xf>
    <xf numFmtId="0" fontId="5" fillId="0" borderId="0" xfId="0" applyFont="1" applyAlignment="1">
      <alignment horizontal="right"/>
    </xf>
    <xf numFmtId="37" fontId="4" fillId="0" borderId="2" xfId="0" applyNumberFormat="1" applyFont="1" applyBorder="1" applyAlignment="1">
      <alignment horizontal="center" vertical="center"/>
    </xf>
    <xf numFmtId="0" fontId="2" fillId="0" borderId="6" xfId="0" applyFont="1" applyBorder="1"/>
    <xf numFmtId="37" fontId="52" fillId="0" borderId="5" xfId="0" applyNumberFormat="1" applyFont="1" applyBorder="1" applyAlignment="1">
      <alignment horizontal="center" vertical="center"/>
    </xf>
    <xf numFmtId="165" fontId="81" fillId="0" borderId="0" xfId="0" applyNumberFormat="1" applyFont="1" applyAlignment="1">
      <alignment horizontal="center" vertical="center" shrinkToFit="1" readingOrder="2"/>
    </xf>
    <xf numFmtId="165" fontId="70" fillId="0" borderId="17" xfId="0" applyNumberFormat="1" applyFont="1" applyBorder="1" applyAlignment="1">
      <alignment horizontal="center" vertical="center" shrinkToFit="1" readingOrder="2"/>
    </xf>
    <xf numFmtId="165" fontId="81" fillId="0" borderId="0" xfId="0" applyNumberFormat="1" applyFont="1" applyAlignment="1">
      <alignment horizontal="center" vertical="center"/>
    </xf>
    <xf numFmtId="0" fontId="70" fillId="0" borderId="0" xfId="0" applyFont="1"/>
    <xf numFmtId="37" fontId="82" fillId="0" borderId="0" xfId="0" applyNumberFormat="1" applyFont="1" applyAlignment="1">
      <alignment horizontal="center" vertical="center"/>
    </xf>
    <xf numFmtId="49" fontId="70" fillId="0" borderId="0" xfId="0" applyNumberFormat="1" applyFont="1" applyAlignment="1">
      <alignment horizontal="center" vertical="center"/>
    </xf>
    <xf numFmtId="49" fontId="115" fillId="0" borderId="11" xfId="0" applyNumberFormat="1" applyFont="1" applyBorder="1" applyAlignment="1">
      <alignment horizontal="center" vertical="center" wrapText="1"/>
    </xf>
    <xf numFmtId="37" fontId="116" fillId="0" borderId="0" xfId="0" applyNumberFormat="1" applyFont="1" applyAlignment="1">
      <alignment horizontal="right" vertical="center"/>
    </xf>
    <xf numFmtId="0" fontId="117" fillId="0" borderId="0" xfId="0" applyFont="1"/>
    <xf numFmtId="37" fontId="115" fillId="0" borderId="0" xfId="0" applyNumberFormat="1" applyFont="1" applyAlignment="1">
      <alignment horizontal="right" vertical="center"/>
    </xf>
    <xf numFmtId="0" fontId="96" fillId="0" borderId="0" xfId="0" applyFont="1" applyAlignment="1">
      <alignment horizontal="right"/>
    </xf>
    <xf numFmtId="0" fontId="92" fillId="2" borderId="0" xfId="0" applyFont="1" applyFill="1"/>
    <xf numFmtId="37" fontId="114" fillId="0" borderId="0" xfId="0" applyNumberFormat="1" applyFont="1" applyAlignment="1">
      <alignment horizontal="center" vertical="center"/>
    </xf>
    <xf numFmtId="37" fontId="92" fillId="0" borderId="0" xfId="0" applyNumberFormat="1" applyFont="1" applyAlignment="1">
      <alignment horizontal="right" vertical="center"/>
    </xf>
    <xf numFmtId="0" fontId="83" fillId="0" borderId="0" xfId="0" applyFont="1"/>
    <xf numFmtId="169" fontId="118" fillId="0" borderId="0" xfId="0" applyNumberFormat="1" applyFont="1" applyAlignment="1">
      <alignment horizontal="center" vertical="center"/>
    </xf>
    <xf numFmtId="169" fontId="115" fillId="0" borderId="51" xfId="0" applyNumberFormat="1" applyFont="1" applyBorder="1" applyAlignment="1">
      <alignment horizontal="center" vertical="center"/>
    </xf>
    <xf numFmtId="37" fontId="118" fillId="0" borderId="0" xfId="0" applyNumberFormat="1" applyFont="1" applyAlignment="1">
      <alignment horizontal="center" vertical="center"/>
    </xf>
    <xf numFmtId="0" fontId="96" fillId="0" borderId="0" xfId="0" applyFont="1"/>
    <xf numFmtId="49" fontId="115" fillId="0" borderId="2" xfId="0" applyNumberFormat="1" applyFont="1" applyBorder="1" applyAlignment="1">
      <alignment horizontal="center" vertical="center" wrapText="1"/>
    </xf>
    <xf numFmtId="37" fontId="115" fillId="0" borderId="2" xfId="0" applyNumberFormat="1" applyFont="1" applyBorder="1" applyAlignment="1">
      <alignment horizontal="center" vertical="center" wrapText="1"/>
    </xf>
    <xf numFmtId="0" fontId="116" fillId="0" borderId="0" xfId="0" applyFont="1" applyAlignment="1">
      <alignment horizontal="center" vertical="center"/>
    </xf>
    <xf numFmtId="37" fontId="115" fillId="0" borderId="9" xfId="0" applyNumberFormat="1" applyFont="1" applyBorder="1" applyAlignment="1">
      <alignment horizontal="center" vertical="center"/>
    </xf>
    <xf numFmtId="37" fontId="118" fillId="0" borderId="0" xfId="0" applyNumberFormat="1" applyFont="1" applyAlignment="1">
      <alignment horizontal="right" vertical="center"/>
    </xf>
    <xf numFmtId="37" fontId="116" fillId="0" borderId="0" xfId="0" applyNumberFormat="1" applyFont="1" applyAlignment="1">
      <alignment horizontal="center" vertical="center"/>
    </xf>
    <xf numFmtId="0" fontId="92" fillId="0" borderId="0" xfId="0" applyFont="1"/>
    <xf numFmtId="37" fontId="92" fillId="0" borderId="0" xfId="0" applyNumberFormat="1" applyFont="1" applyAlignment="1">
      <alignment horizontal="center" vertical="center"/>
    </xf>
    <xf numFmtId="49" fontId="115" fillId="0" borderId="2" xfId="0" applyNumberFormat="1" applyFont="1" applyBorder="1" applyAlignment="1">
      <alignment horizontal="center" vertical="center"/>
    </xf>
    <xf numFmtId="49" fontId="96" fillId="0" borderId="6" xfId="0" applyNumberFormat="1" applyFont="1" applyBorder="1"/>
    <xf numFmtId="37" fontId="83" fillId="0" borderId="0" xfId="0" applyNumberFormat="1" applyFont="1" applyAlignment="1">
      <alignment horizontal="center" vertical="center"/>
    </xf>
    <xf numFmtId="0" fontId="92" fillId="2" borderId="0" xfId="0" applyFont="1" applyFill="1" applyAlignment="1">
      <alignment horizontal="right"/>
    </xf>
    <xf numFmtId="37" fontId="92" fillId="0" borderId="51" xfId="0" applyNumberFormat="1" applyFont="1" applyBorder="1" applyAlignment="1">
      <alignment horizontal="center" vertical="center"/>
    </xf>
    <xf numFmtId="0" fontId="92" fillId="0" borderId="51" xfId="0" applyFont="1" applyBorder="1"/>
    <xf numFmtId="0" fontId="92" fillId="0" borderId="2" xfId="0" applyFont="1" applyBorder="1" applyAlignment="1">
      <alignment horizontal="center" vertical="center" wrapText="1"/>
    </xf>
    <xf numFmtId="0" fontId="92" fillId="2" borderId="6" xfId="0" applyFont="1" applyFill="1" applyBorder="1" applyAlignment="1">
      <alignment vertical="center" wrapText="1"/>
    </xf>
    <xf numFmtId="165" fontId="118" fillId="0" borderId="0" xfId="0" applyNumberFormat="1" applyFont="1" applyAlignment="1">
      <alignment horizontal="center" vertical="center"/>
    </xf>
    <xf numFmtId="3" fontId="116" fillId="0" borderId="0" xfId="0" applyNumberFormat="1" applyFont="1" applyAlignment="1">
      <alignment horizontal="center" vertical="center"/>
    </xf>
    <xf numFmtId="0" fontId="116" fillId="0" borderId="5" xfId="0" applyFont="1" applyBorder="1" applyAlignment="1">
      <alignment horizontal="center" vertical="center"/>
    </xf>
    <xf numFmtId="169" fontId="115" fillId="0" borderId="9" xfId="0" applyNumberFormat="1" applyFont="1" applyBorder="1" applyAlignment="1">
      <alignment horizontal="center" vertical="center"/>
    </xf>
    <xf numFmtId="169" fontId="137" fillId="0" borderId="51" xfId="0" applyNumberFormat="1" applyFont="1" applyBorder="1" applyAlignment="1">
      <alignment horizontal="center" vertical="center"/>
    </xf>
    <xf numFmtId="37" fontId="22" fillId="0" borderId="0" xfId="0" applyNumberFormat="1" applyFont="1" applyAlignment="1">
      <alignment horizontal="center" vertical="center"/>
    </xf>
    <xf numFmtId="37" fontId="12" fillId="0" borderId="2" xfId="0" applyNumberFormat="1" applyFont="1" applyBorder="1" applyAlignment="1">
      <alignment horizontal="center" vertical="center" wrapText="1"/>
    </xf>
    <xf numFmtId="0" fontId="12" fillId="0" borderId="0" xfId="0" applyFont="1" applyAlignment="1">
      <alignment horizontal="center" vertical="center"/>
    </xf>
    <xf numFmtId="37" fontId="12" fillId="0" borderId="9" xfId="0" applyNumberFormat="1" applyFont="1" applyBorder="1" applyAlignment="1">
      <alignment horizontal="center" vertical="center"/>
    </xf>
    <xf numFmtId="37" fontId="9" fillId="0" borderId="17" xfId="0" applyNumberFormat="1" applyFont="1" applyBorder="1" applyAlignment="1">
      <alignment horizontal="center" vertical="center"/>
    </xf>
    <xf numFmtId="0" fontId="12" fillId="0" borderId="5" xfId="0" applyFont="1" applyBorder="1" applyAlignment="1">
      <alignment horizontal="center" vertical="center"/>
    </xf>
    <xf numFmtId="0" fontId="88" fillId="0" borderId="15" xfId="0" applyFont="1" applyBorder="1" applyAlignment="1">
      <alignment horizontal="center" vertical="center" wrapText="1" readingOrder="2"/>
    </xf>
    <xf numFmtId="0" fontId="88" fillId="0" borderId="20" xfId="0" applyFont="1" applyBorder="1" applyAlignment="1">
      <alignment horizontal="center" vertical="center" wrapText="1" readingOrder="2"/>
    </xf>
    <xf numFmtId="0" fontId="88" fillId="0" borderId="14" xfId="0" applyFont="1" applyBorder="1" applyAlignment="1">
      <alignment horizontal="center" vertical="center" wrapText="1" readingOrder="2"/>
    </xf>
    <xf numFmtId="37" fontId="95" fillId="0" borderId="0" xfId="0" applyNumberFormat="1" applyFont="1" applyAlignment="1">
      <alignment horizontal="center" vertical="center"/>
    </xf>
    <xf numFmtId="0" fontId="89" fillId="0" borderId="0" xfId="0" applyFont="1" applyAlignment="1">
      <alignment horizontal="right" vertical="center" readingOrder="2"/>
    </xf>
    <xf numFmtId="37" fontId="68" fillId="0" borderId="0" xfId="0" applyNumberFormat="1" applyFont="1" applyAlignment="1">
      <alignment horizontal="right" vertical="center"/>
    </xf>
    <xf numFmtId="0" fontId="88" fillId="0" borderId="0" xfId="0" applyFont="1" applyAlignment="1">
      <alignment horizontal="right" vertical="center" readingOrder="2"/>
    </xf>
    <xf numFmtId="49" fontId="88" fillId="0" borderId="11" xfId="0" applyNumberFormat="1" applyFont="1" applyBorder="1" applyAlignment="1">
      <alignment horizontal="center" vertical="center" readingOrder="2"/>
    </xf>
    <xf numFmtId="49" fontId="88" fillId="0" borderId="11" xfId="0" applyNumberFormat="1" applyFont="1" applyBorder="1" applyAlignment="1">
      <alignment horizontal="center" vertical="center" wrapText="1" readingOrder="2"/>
    </xf>
    <xf numFmtId="0" fontId="65" fillId="0" borderId="15" xfId="0" applyFont="1" applyBorder="1" applyAlignment="1">
      <alignment horizontal="center" vertical="center" wrapText="1" readingOrder="2"/>
    </xf>
    <xf numFmtId="0" fontId="65" fillId="0" borderId="14" xfId="0" applyFont="1" applyBorder="1" applyAlignment="1">
      <alignment horizontal="center" vertical="center" wrapText="1" readingOrder="2"/>
    </xf>
    <xf numFmtId="38" fontId="90" fillId="0" borderId="15" xfId="0" applyNumberFormat="1" applyFont="1" applyBorder="1" applyAlignment="1">
      <alignment horizontal="center" vertical="center"/>
    </xf>
    <xf numFmtId="38" fontId="90" fillId="0" borderId="20" xfId="0" applyNumberFormat="1" applyFont="1" applyBorder="1" applyAlignment="1">
      <alignment horizontal="center" vertical="center"/>
    </xf>
    <xf numFmtId="38" fontId="90" fillId="0" borderId="14" xfId="0" applyNumberFormat="1" applyFont="1" applyBorder="1" applyAlignment="1">
      <alignment horizontal="center" vertical="center"/>
    </xf>
    <xf numFmtId="0" fontId="90" fillId="0" borderId="15" xfId="0" applyFont="1" applyBorder="1" applyAlignment="1">
      <alignment horizontal="center" vertical="center" wrapText="1" readingOrder="2"/>
    </xf>
    <xf numFmtId="0" fontId="90" fillId="0" borderId="14" xfId="0" applyFont="1" applyBorder="1" applyAlignment="1">
      <alignment horizontal="center" vertical="center" wrapText="1" readingOrder="2"/>
    </xf>
    <xf numFmtId="49" fontId="90" fillId="0" borderId="15" xfId="0" applyNumberFormat="1" applyFont="1" applyBorder="1" applyAlignment="1">
      <alignment horizontal="center" vertical="center" wrapText="1" readingOrder="2"/>
    </xf>
    <xf numFmtId="49" fontId="90" fillId="0" borderId="14" xfId="0" applyNumberFormat="1" applyFont="1" applyBorder="1" applyAlignment="1">
      <alignment horizontal="center" vertical="center" wrapText="1" readingOrder="2"/>
    </xf>
    <xf numFmtId="38" fontId="90" fillId="0" borderId="15" xfId="0" applyNumberFormat="1" applyFont="1" applyBorder="1" applyAlignment="1">
      <alignment horizontal="center" vertical="center" wrapText="1" readingOrder="2"/>
    </xf>
    <xf numFmtId="38" fontId="90" fillId="0" borderId="14" xfId="0" applyNumberFormat="1" applyFont="1" applyBorder="1" applyAlignment="1">
      <alignment horizontal="center" vertical="center" wrapText="1" readingOrder="2"/>
    </xf>
    <xf numFmtId="0" fontId="88" fillId="0" borderId="20" xfId="0" applyFont="1" applyBorder="1" applyAlignment="1">
      <alignment horizontal="center" wrapText="1"/>
    </xf>
    <xf numFmtId="0" fontId="88" fillId="0" borderId="14" xfId="0" applyFont="1" applyBorder="1" applyAlignment="1">
      <alignment horizontal="center" wrapText="1"/>
    </xf>
    <xf numFmtId="0" fontId="26" fillId="0" borderId="63" xfId="0" applyFont="1" applyBorder="1" applyAlignment="1">
      <alignment horizontal="center" vertical="center" wrapText="1" readingOrder="2"/>
    </xf>
    <xf numFmtId="0" fontId="26" fillId="0" borderId="64" xfId="0" applyFont="1" applyBorder="1" applyAlignment="1">
      <alignment horizontal="center" vertical="center" wrapText="1" readingOrder="2"/>
    </xf>
    <xf numFmtId="0" fontId="68" fillId="2" borderId="0" xfId="0" applyFont="1" applyFill="1" applyAlignment="1">
      <alignment horizontal="right" vertical="center" wrapText="1" readingOrder="2"/>
    </xf>
    <xf numFmtId="0" fontId="64" fillId="2" borderId="44" xfId="0" applyFont="1" applyFill="1" applyBorder="1" applyAlignment="1">
      <alignment horizontal="center" vertical="center"/>
    </xf>
    <xf numFmtId="0" fontId="64" fillId="2" borderId="54" xfId="0" applyFont="1" applyFill="1" applyBorder="1" applyAlignment="1">
      <alignment horizontal="center" vertical="center"/>
    </xf>
    <xf numFmtId="0" fontId="26" fillId="0" borderId="0" xfId="0" applyFont="1" applyAlignment="1">
      <alignment horizontal="right" readingOrder="2"/>
    </xf>
    <xf numFmtId="0" fontId="64" fillId="2" borderId="0" xfId="0" applyFont="1" applyFill="1" applyAlignment="1">
      <alignment horizontal="right" vertical="center" wrapText="1"/>
    </xf>
    <xf numFmtId="0" fontId="26" fillId="2" borderId="18" xfId="0" applyFont="1" applyFill="1" applyBorder="1" applyAlignment="1">
      <alignment horizontal="center" vertical="center" readingOrder="2"/>
    </xf>
    <xf numFmtId="0" fontId="26" fillId="2" borderId="62" xfId="0" applyFont="1" applyFill="1" applyBorder="1" applyAlignment="1">
      <alignment horizontal="center" vertical="center" readingOrder="2"/>
    </xf>
    <xf numFmtId="0" fontId="26" fillId="2" borderId="38" xfId="0" applyFont="1" applyFill="1" applyBorder="1" applyAlignment="1">
      <alignment horizontal="center" vertical="center" readingOrder="2"/>
    </xf>
    <xf numFmtId="0" fontId="26" fillId="2" borderId="0" xfId="0" applyFont="1" applyFill="1" applyAlignment="1">
      <alignment horizontal="center" vertical="center" wrapText="1" readingOrder="2"/>
    </xf>
    <xf numFmtId="0" fontId="26" fillId="2" borderId="11" xfId="0" applyFont="1" applyFill="1" applyBorder="1" applyAlignment="1">
      <alignment horizontal="center" vertical="center" wrapText="1" readingOrder="2"/>
    </xf>
    <xf numFmtId="38" fontId="26" fillId="2" borderId="0" xfId="0" applyNumberFormat="1" applyFont="1" applyFill="1" applyAlignment="1">
      <alignment horizontal="center" vertical="center" wrapText="1" readingOrder="2"/>
    </xf>
    <xf numFmtId="38" fontId="26" fillId="2" borderId="11" xfId="0" applyNumberFormat="1" applyFont="1" applyFill="1" applyBorder="1" applyAlignment="1">
      <alignment horizontal="center" vertical="center" wrapText="1" readingOrder="2"/>
    </xf>
    <xf numFmtId="0" fontId="26" fillId="0" borderId="0" xfId="0" applyFont="1" applyAlignment="1">
      <alignment horizontal="center" vertical="center" wrapText="1" readingOrder="2"/>
    </xf>
    <xf numFmtId="0" fontId="26" fillId="0" borderId="11" xfId="0" applyFont="1" applyBorder="1" applyAlignment="1">
      <alignment horizontal="center" vertical="center" wrapText="1" readingOrder="2"/>
    </xf>
    <xf numFmtId="0" fontId="35" fillId="0" borderId="0" xfId="0" applyFont="1" applyAlignment="1">
      <alignment horizontal="right" readingOrder="2"/>
    </xf>
    <xf numFmtId="0" fontId="10" fillId="0" borderId="11" xfId="0" applyFont="1" applyBorder="1" applyAlignment="1">
      <alignment horizontal="center" wrapText="1"/>
    </xf>
    <xf numFmtId="0" fontId="35" fillId="0" borderId="0" xfId="0" applyFont="1" applyAlignment="1">
      <alignment horizontal="right" vertical="center" readingOrder="2"/>
    </xf>
    <xf numFmtId="0" fontId="35" fillId="2" borderId="11" xfId="0" applyFont="1" applyFill="1" applyBorder="1" applyAlignment="1">
      <alignment horizontal="center" vertical="center" wrapText="1" readingOrder="2"/>
    </xf>
    <xf numFmtId="0" fontId="39" fillId="2" borderId="0" xfId="0" applyFont="1" applyFill="1" applyAlignment="1">
      <alignment horizontal="right" vertical="center" wrapText="1"/>
    </xf>
    <xf numFmtId="0" fontId="140" fillId="2" borderId="11" xfId="0" applyFont="1" applyFill="1" applyBorder="1" applyAlignment="1">
      <alignment horizontal="center" vertical="center" wrapText="1" readingOrder="2"/>
    </xf>
    <xf numFmtId="0" fontId="140" fillId="0" borderId="11" xfId="0" applyFont="1" applyBorder="1" applyAlignment="1">
      <alignment horizontal="center" vertical="center" wrapText="1" readingOrder="2"/>
    </xf>
    <xf numFmtId="0" fontId="143" fillId="0" borderId="0" xfId="0" applyFont="1" applyAlignment="1">
      <alignment horizontal="center"/>
    </xf>
    <xf numFmtId="0" fontId="140" fillId="0" borderId="0" xfId="0" applyFont="1" applyAlignment="1">
      <alignment horizontal="center" vertical="center" readingOrder="2"/>
    </xf>
    <xf numFmtId="0" fontId="143" fillId="4" borderId="0" xfId="0" applyFont="1" applyFill="1" applyAlignment="1">
      <alignment horizontal="center"/>
    </xf>
    <xf numFmtId="37" fontId="9" fillId="0" borderId="11" xfId="0" applyNumberFormat="1" applyFont="1" applyBorder="1" applyAlignment="1">
      <alignment horizontal="center" vertical="center"/>
    </xf>
    <xf numFmtId="0" fontId="43" fillId="0" borderId="21" xfId="0" applyFont="1" applyBorder="1" applyAlignment="1">
      <alignment horizontal="center" vertical="center" wrapText="1"/>
    </xf>
    <xf numFmtId="0" fontId="43" fillId="0" borderId="21" xfId="0" applyFont="1" applyBorder="1" applyAlignment="1">
      <alignment horizontal="center" vertical="center" readingOrder="2"/>
    </xf>
    <xf numFmtId="166" fontId="43" fillId="0" borderId="21" xfId="1" applyNumberFormat="1" applyFont="1" applyFill="1" applyBorder="1" applyAlignment="1" applyProtection="1">
      <alignment horizontal="center" vertical="center" wrapText="1" readingOrder="2"/>
    </xf>
    <xf numFmtId="3" fontId="43" fillId="0" borderId="21" xfId="1" applyNumberFormat="1" applyFont="1" applyFill="1" applyBorder="1" applyAlignment="1" applyProtection="1">
      <alignment horizontal="center" vertical="center" readingOrder="2"/>
    </xf>
    <xf numFmtId="0" fontId="111" fillId="0" borderId="15" xfId="0" applyFont="1" applyBorder="1" applyAlignment="1">
      <alignment horizontal="center" vertical="center" wrapText="1"/>
    </xf>
    <xf numFmtId="0" fontId="111" fillId="0" borderId="18" xfId="0" applyFont="1" applyBorder="1" applyAlignment="1">
      <alignment horizontal="center" vertical="center" wrapText="1"/>
    </xf>
    <xf numFmtId="0" fontId="111" fillId="0" borderId="14" xfId="0" applyFont="1" applyBorder="1" applyAlignment="1">
      <alignment horizontal="center" vertical="center" wrapText="1"/>
    </xf>
    <xf numFmtId="0" fontId="111" fillId="4" borderId="21" xfId="7" applyFont="1" applyFill="1" applyBorder="1" applyAlignment="1">
      <alignment horizontal="center" vertical="center" wrapText="1"/>
    </xf>
    <xf numFmtId="3" fontId="111" fillId="4" borderId="21" xfId="8" applyNumberFormat="1" applyFont="1" applyFill="1" applyBorder="1" applyAlignment="1">
      <alignment horizontal="center" vertical="center" wrapText="1"/>
    </xf>
    <xf numFmtId="9" fontId="111" fillId="4" borderId="21" xfId="8" applyFont="1" applyFill="1" applyBorder="1" applyAlignment="1">
      <alignment horizontal="center" vertical="center" wrapText="1"/>
    </xf>
    <xf numFmtId="38" fontId="111" fillId="4" borderId="21" xfId="8" applyNumberFormat="1" applyFont="1" applyFill="1" applyBorder="1" applyAlignment="1">
      <alignment horizontal="center" vertical="center" wrapText="1"/>
    </xf>
  </cellXfs>
  <cellStyles count="11">
    <cellStyle name="Comma" xfId="1" builtinId="3"/>
    <cellStyle name="Comma 4" xfId="9" xr:uid="{4CDAAC88-4E9B-4BEE-8D6D-E06571AEE80A}"/>
    <cellStyle name="Hyperlink" xfId="6" builtinId="8"/>
    <cellStyle name="Normal" xfId="0" builtinId="0"/>
    <cellStyle name="Normal 2" xfId="2" xr:uid="{00000000-0005-0000-0000-000003000000}"/>
    <cellStyle name="Normal 3" xfId="3" xr:uid="{00000000-0005-0000-0000-000004000000}"/>
    <cellStyle name="Normal 4" xfId="5" xr:uid="{B04A2E64-8FB7-4D97-A288-242EC2F106ED}"/>
    <cellStyle name="Normal 5" xfId="7" xr:uid="{A62EFDDD-AE00-4909-A134-B44A82A6EF73}"/>
    <cellStyle name="Normal 6" xfId="10" xr:uid="{DF942F6C-DB03-4D1D-9830-7E430089C586}"/>
    <cellStyle name="Percent" xfId="4" builtinId="5"/>
    <cellStyle name="Percent 2" xfId="8" xr:uid="{7109E02D-0898-44E6-A490-B71638D7C696}"/>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7"/>
  <sheetViews>
    <sheetView rightToLeft="1" view="pageBreakPreview" topLeftCell="A10" zoomScale="85" zoomScaleNormal="100" zoomScaleSheetLayoutView="85" workbookViewId="0">
      <selection activeCell="H4" sqref="H4"/>
    </sheetView>
  </sheetViews>
  <sheetFormatPr defaultColWidth="9.109375" defaultRowHeight="21" x14ac:dyDescent="0.6"/>
  <cols>
    <col min="1" max="1" width="4.33203125" style="22" customWidth="1"/>
    <col min="2" max="2" width="10" style="22" customWidth="1"/>
    <col min="3" max="3" width="1.33203125" style="22" customWidth="1"/>
    <col min="4" max="4" width="30.33203125" style="22" customWidth="1"/>
    <col min="5" max="5" width="1.33203125" style="22" customWidth="1"/>
    <col min="6" max="6" width="19" style="22" customWidth="1"/>
    <col min="7" max="7" width="1.33203125" style="22" customWidth="1"/>
    <col min="8" max="8" width="17.6640625" style="22" customWidth="1"/>
    <col min="9" max="16384" width="9.109375" style="22"/>
  </cols>
  <sheetData>
    <row r="1" spans="1:8" ht="21.6" x14ac:dyDescent="0.6">
      <c r="A1" s="682" t="s">
        <v>248</v>
      </c>
      <c r="B1" s="683"/>
      <c r="C1" s="683"/>
      <c r="D1" s="683"/>
      <c r="E1" s="683"/>
      <c r="F1" s="683"/>
      <c r="G1" s="683"/>
      <c r="H1" s="683"/>
    </row>
    <row r="2" spans="1:8" ht="21.6" x14ac:dyDescent="0.6">
      <c r="A2" s="682" t="s">
        <v>816</v>
      </c>
      <c r="B2" s="683"/>
      <c r="C2" s="683"/>
      <c r="D2" s="683"/>
      <c r="E2" s="683"/>
      <c r="F2" s="683"/>
      <c r="G2" s="683"/>
      <c r="H2" s="683"/>
    </row>
    <row r="3" spans="1:8" ht="21.6" x14ac:dyDescent="0.6">
      <c r="A3" s="682" t="s">
        <v>732</v>
      </c>
      <c r="B3" s="683"/>
      <c r="C3" s="683"/>
      <c r="D3" s="683"/>
      <c r="E3" s="683"/>
      <c r="F3" s="683"/>
      <c r="G3" s="683"/>
      <c r="H3" s="683"/>
    </row>
    <row r="4" spans="1:8" ht="20.100000000000001" customHeight="1" x14ac:dyDescent="0.6">
      <c r="A4" s="33"/>
    </row>
    <row r="5" spans="1:8" ht="20.100000000000001" customHeight="1" x14ac:dyDescent="0.6">
      <c r="A5" s="657" t="s">
        <v>842</v>
      </c>
      <c r="B5" s="657"/>
      <c r="C5" s="657"/>
      <c r="D5" s="657"/>
      <c r="E5" s="171"/>
      <c r="F5" s="171"/>
    </row>
    <row r="6" spans="1:8" x14ac:dyDescent="0.6">
      <c r="A6" s="684" t="s">
        <v>0</v>
      </c>
      <c r="B6" s="683"/>
    </row>
    <row r="7" spans="1:8" ht="64.5" customHeight="1" x14ac:dyDescent="0.6">
      <c r="A7" s="685" t="s">
        <v>817</v>
      </c>
      <c r="B7" s="686"/>
      <c r="C7" s="686"/>
      <c r="D7" s="686"/>
      <c r="E7" s="686"/>
      <c r="F7" s="686"/>
      <c r="G7" s="686"/>
      <c r="H7" s="686"/>
    </row>
    <row r="9" spans="1:8" x14ac:dyDescent="0.6">
      <c r="H9" s="215" t="s">
        <v>1</v>
      </c>
    </row>
    <row r="10" spans="1:8" x14ac:dyDescent="0.6">
      <c r="B10" s="684" t="s">
        <v>141</v>
      </c>
      <c r="C10" s="683"/>
      <c r="D10" s="683"/>
      <c r="E10" s="683"/>
      <c r="F10" s="683"/>
      <c r="H10" s="18" t="s">
        <v>2</v>
      </c>
    </row>
    <row r="11" spans="1:8" x14ac:dyDescent="0.6">
      <c r="B11" s="684" t="s">
        <v>142</v>
      </c>
      <c r="C11" s="683"/>
      <c r="D11" s="683"/>
      <c r="E11" s="683"/>
      <c r="F11" s="683"/>
      <c r="H11" s="18" t="s">
        <v>3</v>
      </c>
    </row>
    <row r="12" spans="1:8" x14ac:dyDescent="0.6">
      <c r="B12" s="684" t="s">
        <v>4</v>
      </c>
      <c r="C12" s="683"/>
      <c r="D12" s="683"/>
      <c r="E12" s="683"/>
      <c r="F12" s="683"/>
    </row>
    <row r="13" spans="1:8" x14ac:dyDescent="0.6">
      <c r="B13" s="684" t="s">
        <v>5</v>
      </c>
      <c r="C13" s="683"/>
      <c r="D13" s="683"/>
      <c r="E13" s="683"/>
      <c r="F13" s="683"/>
      <c r="H13" s="18">
        <v>4</v>
      </c>
    </row>
    <row r="14" spans="1:8" x14ac:dyDescent="0.6">
      <c r="B14" s="684" t="s">
        <v>6</v>
      </c>
      <c r="C14" s="683"/>
      <c r="D14" s="683"/>
      <c r="E14" s="683"/>
      <c r="F14" s="683"/>
      <c r="H14" s="18">
        <v>5</v>
      </c>
    </row>
    <row r="15" spans="1:8" x14ac:dyDescent="0.6">
      <c r="B15" s="684" t="s">
        <v>7</v>
      </c>
      <c r="C15" s="683"/>
      <c r="D15" s="683"/>
      <c r="E15" s="683"/>
      <c r="F15" s="683"/>
      <c r="H15" s="18">
        <v>5</v>
      </c>
    </row>
    <row r="16" spans="1:8" x14ac:dyDescent="0.6">
      <c r="B16" s="684" t="s">
        <v>8</v>
      </c>
      <c r="C16" s="683"/>
      <c r="D16" s="683"/>
      <c r="E16" s="683"/>
      <c r="F16" s="683"/>
      <c r="H16" s="216" t="s">
        <v>386</v>
      </c>
    </row>
    <row r="17" spans="1:11" x14ac:dyDescent="0.6">
      <c r="B17" s="684" t="s">
        <v>818</v>
      </c>
      <c r="C17" s="683"/>
      <c r="D17" s="683"/>
      <c r="E17" s="683"/>
      <c r="F17" s="683"/>
      <c r="H17" s="216" t="s">
        <v>794</v>
      </c>
    </row>
    <row r="18" spans="1:11" ht="3.75" customHeight="1" x14ac:dyDescent="0.6">
      <c r="H18" s="22" t="s">
        <v>699</v>
      </c>
    </row>
    <row r="19" spans="1:11" ht="124.95" customHeight="1" x14ac:dyDescent="0.6">
      <c r="A19" s="685" t="s">
        <v>733</v>
      </c>
      <c r="B19" s="686"/>
      <c r="C19" s="686"/>
      <c r="D19" s="686"/>
      <c r="E19" s="686"/>
      <c r="F19" s="686"/>
      <c r="G19" s="686"/>
      <c r="H19" s="686"/>
    </row>
    <row r="21" spans="1:11" x14ac:dyDescent="0.6">
      <c r="A21" s="687" t="s">
        <v>825</v>
      </c>
      <c r="B21" s="683"/>
      <c r="C21" s="683"/>
      <c r="D21" s="683"/>
      <c r="E21" s="683"/>
      <c r="F21" s="683"/>
      <c r="G21" s="683"/>
      <c r="H21" s="683"/>
      <c r="K21" s="22">
        <f>F21-J21</f>
        <v>0</v>
      </c>
    </row>
    <row r="23" spans="1:11" x14ac:dyDescent="0.6">
      <c r="B23" s="215" t="s">
        <v>9</v>
      </c>
      <c r="D23" s="215" t="s">
        <v>10</v>
      </c>
      <c r="F23" s="215" t="s">
        <v>11</v>
      </c>
      <c r="H23" s="215" t="s">
        <v>12</v>
      </c>
    </row>
    <row r="25" spans="1:11" ht="39.9" customHeight="1" x14ac:dyDescent="0.6">
      <c r="B25" s="18" t="s">
        <v>13</v>
      </c>
      <c r="D25" s="217" t="s">
        <v>14</v>
      </c>
      <c r="F25" s="35" t="s">
        <v>730</v>
      </c>
    </row>
    <row r="26" spans="1:11" ht="8.25" customHeight="1" x14ac:dyDescent="0.6"/>
    <row r="27" spans="1:11" ht="42" x14ac:dyDescent="0.6">
      <c r="B27" s="18" t="s">
        <v>15</v>
      </c>
      <c r="D27" s="217" t="s">
        <v>387</v>
      </c>
      <c r="F27" s="35" t="s">
        <v>719</v>
      </c>
    </row>
  </sheetData>
  <mergeCells count="15">
    <mergeCell ref="B15:F15"/>
    <mergeCell ref="B16:F16"/>
    <mergeCell ref="B17:F17"/>
    <mergeCell ref="A19:H19"/>
    <mergeCell ref="A21:H21"/>
    <mergeCell ref="B10:F10"/>
    <mergeCell ref="B11:F11"/>
    <mergeCell ref="B12:F12"/>
    <mergeCell ref="B13:F13"/>
    <mergeCell ref="B14:F14"/>
    <mergeCell ref="A1:H1"/>
    <mergeCell ref="A2:H2"/>
    <mergeCell ref="A6:B6"/>
    <mergeCell ref="A7:H7"/>
    <mergeCell ref="A3:H3"/>
  </mergeCells>
  <printOptions horizontalCentered="1" verticalCentered="1"/>
  <pageMargins left="1" right="1" top="1" bottom="1" header="0.5" footer="0.5"/>
  <pageSetup paperSize="9" scale="9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51"/>
  <sheetViews>
    <sheetView rightToLeft="1" view="pageBreakPreview" topLeftCell="A28" zoomScale="70" zoomScaleNormal="50" zoomScaleSheetLayoutView="70" workbookViewId="0">
      <selection activeCell="G21" sqref="G21"/>
    </sheetView>
  </sheetViews>
  <sheetFormatPr defaultColWidth="9.109375" defaultRowHeight="28.8" x14ac:dyDescent="0.8"/>
  <cols>
    <col min="1" max="1" width="1.88671875" style="288" customWidth="1"/>
    <col min="2" max="2" width="5.88671875" style="288" bestFit="1" customWidth="1"/>
    <col min="3" max="3" width="46.5546875" style="288" customWidth="1"/>
    <col min="4" max="4" width="1.33203125" style="288" customWidth="1"/>
    <col min="5" max="5" width="29.109375" style="288" bestFit="1" customWidth="1"/>
    <col min="6" max="6" width="1.33203125" style="288" customWidth="1"/>
    <col min="7" max="7" width="34.33203125" style="288" bestFit="1" customWidth="1"/>
    <col min="8" max="8" width="1.33203125" style="288" customWidth="1"/>
    <col min="9" max="9" width="32" style="288" bestFit="1" customWidth="1"/>
    <col min="10" max="10" width="1.33203125" style="288" customWidth="1"/>
    <col min="11" max="11" width="29.33203125" style="288" bestFit="1" customWidth="1"/>
    <col min="12" max="12" width="18.44140625" style="288" hidden="1" customWidth="1"/>
    <col min="13" max="13" width="1.33203125" style="288" customWidth="1"/>
    <col min="14" max="14" width="24.88671875" style="288" hidden="1" customWidth="1"/>
    <col min="15" max="15" width="2.33203125" style="288" customWidth="1"/>
    <col min="16" max="16" width="22.33203125" style="288" bestFit="1" customWidth="1"/>
    <col min="17" max="17" width="1.88671875" style="288" customWidth="1"/>
    <col min="18" max="18" width="23.6640625" style="288" bestFit="1" customWidth="1"/>
    <col min="19" max="19" width="6" style="288" customWidth="1"/>
    <col min="20" max="20" width="13.88671875" style="288" customWidth="1"/>
    <col min="21" max="21" width="15" style="288" bestFit="1" customWidth="1"/>
    <col min="22" max="16384" width="9.109375" style="288"/>
  </cols>
  <sheetData>
    <row r="1" spans="1:19" ht="29.4" x14ac:dyDescent="0.8">
      <c r="A1" s="807" t="s">
        <v>248</v>
      </c>
      <c r="B1" s="807"/>
      <c r="C1" s="807"/>
      <c r="D1" s="807"/>
      <c r="E1" s="807"/>
      <c r="F1" s="807"/>
      <c r="G1" s="807"/>
      <c r="H1" s="807"/>
      <c r="I1" s="807"/>
      <c r="J1" s="807"/>
      <c r="K1" s="807"/>
      <c r="L1" s="807"/>
      <c r="M1" s="287"/>
      <c r="N1" s="287"/>
      <c r="O1" s="287"/>
      <c r="P1" s="287"/>
      <c r="Q1" s="287"/>
      <c r="R1" s="287"/>
      <c r="S1" s="287"/>
    </row>
    <row r="2" spans="1:19" ht="29.4" x14ac:dyDescent="0.8">
      <c r="A2" s="807" t="str">
        <f>'اطلاعات صندوق و ارکان صندوق'!A2:J2</f>
        <v xml:space="preserve"> یادداشت‌های توضیحی صورت های مالی </v>
      </c>
      <c r="B2" s="807"/>
      <c r="C2" s="807"/>
      <c r="D2" s="807"/>
      <c r="E2" s="807"/>
      <c r="F2" s="807"/>
      <c r="G2" s="807"/>
      <c r="H2" s="807"/>
      <c r="I2" s="807"/>
      <c r="J2" s="807"/>
      <c r="K2" s="807"/>
      <c r="L2" s="807"/>
      <c r="M2" s="287"/>
      <c r="N2" s="287"/>
      <c r="O2" s="287"/>
      <c r="P2" s="287"/>
      <c r="Q2" s="287"/>
      <c r="R2" s="287"/>
      <c r="S2" s="287"/>
    </row>
    <row r="3" spans="1:19" ht="29.4" x14ac:dyDescent="0.8">
      <c r="A3" s="807" t="str">
        <f>'5.6.7'!A3:Q3</f>
        <v>برای سال مالی منتهی به تاریخ 31 شهریورماه 1401</v>
      </c>
      <c r="B3" s="807"/>
      <c r="C3" s="807"/>
      <c r="D3" s="807"/>
      <c r="E3" s="807"/>
      <c r="F3" s="807"/>
      <c r="G3" s="807"/>
      <c r="H3" s="807"/>
      <c r="I3" s="807"/>
      <c r="J3" s="807"/>
      <c r="K3" s="807"/>
      <c r="L3" s="807"/>
      <c r="M3" s="287"/>
      <c r="N3" s="287"/>
      <c r="O3" s="287"/>
      <c r="P3" s="287"/>
      <c r="Q3" s="287"/>
      <c r="R3" s="287"/>
      <c r="S3" s="287"/>
    </row>
    <row r="5" spans="1:19" ht="29.4" x14ac:dyDescent="0.8">
      <c r="B5" s="808" t="s">
        <v>415</v>
      </c>
      <c r="C5" s="809"/>
      <c r="D5" s="809"/>
      <c r="E5" s="809"/>
      <c r="F5" s="809"/>
      <c r="G5" s="809"/>
      <c r="H5" s="809"/>
      <c r="I5" s="809"/>
      <c r="J5" s="809"/>
      <c r="K5" s="809"/>
    </row>
    <row r="6" spans="1:19" ht="29.4" x14ac:dyDescent="0.8">
      <c r="B6" s="289"/>
      <c r="C6" s="290"/>
      <c r="D6" s="290"/>
      <c r="E6" s="290"/>
      <c r="F6" s="290"/>
      <c r="G6" s="290"/>
      <c r="H6" s="290"/>
      <c r="I6" s="290"/>
      <c r="J6" s="290"/>
      <c r="K6" s="290"/>
    </row>
    <row r="7" spans="1:19" ht="27" customHeight="1" x14ac:dyDescent="0.8">
      <c r="E7" s="811" t="str">
        <f>'5.6.7'!C34</f>
        <v>1401/06/31</v>
      </c>
      <c r="F7" s="813"/>
      <c r="G7" s="813"/>
      <c r="H7" s="813"/>
      <c r="I7" s="813"/>
      <c r="K7" s="291" t="str">
        <f>'5.6.7'!I34</f>
        <v>1400/06/31</v>
      </c>
    </row>
    <row r="8" spans="1:19" ht="29.4" x14ac:dyDescent="0.8">
      <c r="B8" s="290"/>
      <c r="E8" s="291" t="s">
        <v>59</v>
      </c>
      <c r="G8" s="291" t="s">
        <v>60</v>
      </c>
      <c r="I8" s="291" t="s">
        <v>61</v>
      </c>
      <c r="K8" s="291" t="s">
        <v>61</v>
      </c>
    </row>
    <row r="9" spans="1:19" x14ac:dyDescent="0.8">
      <c r="B9" s="290"/>
      <c r="E9" s="292" t="s">
        <v>17</v>
      </c>
      <c r="G9" s="292" t="s">
        <v>17</v>
      </c>
      <c r="I9" s="292" t="s">
        <v>17</v>
      </c>
      <c r="K9" s="292" t="s">
        <v>17</v>
      </c>
    </row>
    <row r="10" spans="1:19" ht="29.4" x14ac:dyDescent="0.85">
      <c r="B10" s="293" t="s">
        <v>236</v>
      </c>
      <c r="C10" s="294"/>
      <c r="E10" s="295" t="s">
        <v>79</v>
      </c>
      <c r="G10" s="295" t="s">
        <v>79</v>
      </c>
      <c r="I10" s="295" t="s">
        <v>79</v>
      </c>
      <c r="K10" s="295">
        <v>27397260</v>
      </c>
      <c r="N10" s="309"/>
    </row>
    <row r="11" spans="1:19" ht="29.4" x14ac:dyDescent="0.85">
      <c r="B11" s="293" t="s">
        <v>746</v>
      </c>
      <c r="C11" s="294"/>
      <c r="E11" s="295">
        <v>1052475250</v>
      </c>
      <c r="G11" s="295">
        <v>121466830</v>
      </c>
      <c r="I11" s="295">
        <f>E11-G11</f>
        <v>931008420</v>
      </c>
      <c r="K11" s="295">
        <v>0</v>
      </c>
    </row>
    <row r="12" spans="1:19" ht="30" thickBot="1" x14ac:dyDescent="0.85">
      <c r="B12" s="289" t="s">
        <v>36</v>
      </c>
      <c r="E12" s="296">
        <f>SUM(E11)</f>
        <v>1052475250</v>
      </c>
      <c r="G12" s="296">
        <f>SUM(G11)</f>
        <v>121466830</v>
      </c>
      <c r="I12" s="296">
        <f>SUM(I11)</f>
        <v>931008420</v>
      </c>
      <c r="K12" s="296">
        <f>SUM(K10)</f>
        <v>27397260</v>
      </c>
    </row>
    <row r="13" spans="1:19" ht="30.75" customHeight="1" thickTop="1" x14ac:dyDescent="0.8"/>
    <row r="14" spans="1:19" ht="29.4" x14ac:dyDescent="0.8">
      <c r="B14" s="808" t="s">
        <v>416</v>
      </c>
      <c r="C14" s="809"/>
      <c r="D14" s="809"/>
      <c r="E14" s="809"/>
      <c r="F14" s="809"/>
      <c r="G14" s="809"/>
      <c r="H14" s="809"/>
      <c r="I14" s="809"/>
      <c r="J14" s="809"/>
      <c r="K14" s="809"/>
    </row>
    <row r="15" spans="1:19" ht="27" customHeight="1" x14ac:dyDescent="0.8">
      <c r="E15" s="812" t="str">
        <f>E7</f>
        <v>1401/06/31</v>
      </c>
      <c r="F15" s="812"/>
      <c r="G15" s="812"/>
      <c r="H15" s="812"/>
      <c r="I15" s="812"/>
      <c r="J15" s="812"/>
      <c r="K15" s="812"/>
      <c r="L15" s="291" t="str">
        <f>K7</f>
        <v>1400/06/31</v>
      </c>
      <c r="N15" s="814" t="s">
        <v>238</v>
      </c>
    </row>
    <row r="16" spans="1:19" ht="29.4" x14ac:dyDescent="0.8">
      <c r="B16" s="290"/>
      <c r="E16" s="291" t="s">
        <v>165</v>
      </c>
      <c r="G16" s="291" t="s">
        <v>166</v>
      </c>
      <c r="H16" s="290"/>
      <c r="I16" s="291" t="s">
        <v>187</v>
      </c>
      <c r="K16" s="291" t="s">
        <v>172</v>
      </c>
      <c r="L16" s="297" t="s">
        <v>172</v>
      </c>
      <c r="N16" s="815"/>
    </row>
    <row r="17" spans="2:18" x14ac:dyDescent="0.8">
      <c r="B17" s="290"/>
      <c r="E17" s="292" t="s">
        <v>17</v>
      </c>
      <c r="G17" s="292" t="s">
        <v>17</v>
      </c>
      <c r="H17" s="290"/>
      <c r="I17" s="292" t="s">
        <v>17</v>
      </c>
      <c r="K17" s="292" t="s">
        <v>17</v>
      </c>
      <c r="L17" s="292" t="s">
        <v>119</v>
      </c>
      <c r="N17" s="292" t="s">
        <v>17</v>
      </c>
    </row>
    <row r="18" spans="2:18" ht="29.4" x14ac:dyDescent="0.85">
      <c r="B18" s="298" t="s">
        <v>67</v>
      </c>
      <c r="E18" s="295">
        <v>180465130</v>
      </c>
      <c r="G18" s="295">
        <v>375000000</v>
      </c>
      <c r="H18" s="294"/>
      <c r="I18" s="295">
        <v>303077114</v>
      </c>
      <c r="K18" s="295">
        <f>E18+G18-I18</f>
        <v>252388016</v>
      </c>
      <c r="L18" s="295">
        <v>180465130</v>
      </c>
      <c r="N18" s="295">
        <v>180465130</v>
      </c>
    </row>
    <row r="19" spans="2:18" ht="29.4" x14ac:dyDescent="0.85">
      <c r="B19" s="298" t="s">
        <v>713</v>
      </c>
      <c r="E19" s="295">
        <v>35620888</v>
      </c>
      <c r="G19" s="295">
        <v>478948987</v>
      </c>
      <c r="H19" s="294"/>
      <c r="I19" s="295">
        <v>247393184</v>
      </c>
      <c r="K19" s="295">
        <f>E19+G19-I19</f>
        <v>267176691</v>
      </c>
      <c r="L19" s="295">
        <v>35620888</v>
      </c>
      <c r="N19" s="295">
        <v>35620888</v>
      </c>
    </row>
    <row r="20" spans="2:18" ht="30" thickBot="1" x14ac:dyDescent="0.9">
      <c r="B20" s="289" t="s">
        <v>36</v>
      </c>
      <c r="E20" s="296">
        <f>SUM(E18:E19)</f>
        <v>216086018</v>
      </c>
      <c r="G20" s="299">
        <f>SUM(G18:G19)</f>
        <v>853948987</v>
      </c>
      <c r="H20" s="300"/>
      <c r="I20" s="301">
        <f>SUM(I18:I19)</f>
        <v>550470298</v>
      </c>
      <c r="K20" s="299">
        <f>SUM(K18:K19)</f>
        <v>519564707</v>
      </c>
      <c r="L20" s="296">
        <f>SUM(L18:L19)</f>
        <v>216086018</v>
      </c>
      <c r="N20" s="579">
        <f>SUM(N18:N19)</f>
        <v>216086018</v>
      </c>
    </row>
    <row r="21" spans="2:18" ht="36" customHeight="1" thickTop="1" x14ac:dyDescent="0.8">
      <c r="G21" s="302"/>
      <c r="H21" s="290"/>
      <c r="I21" s="302"/>
      <c r="K21" s="302"/>
      <c r="L21" s="290"/>
    </row>
    <row r="22" spans="2:18" ht="29.4" x14ac:dyDescent="0.8">
      <c r="B22" s="808" t="s">
        <v>417</v>
      </c>
      <c r="C22" s="809"/>
      <c r="D22" s="809"/>
      <c r="E22" s="809"/>
      <c r="F22" s="809"/>
      <c r="G22" s="809"/>
      <c r="H22" s="809"/>
      <c r="I22" s="809"/>
      <c r="J22" s="809"/>
      <c r="K22" s="809"/>
    </row>
    <row r="23" spans="2:18" ht="29.4" x14ac:dyDescent="0.8">
      <c r="B23" s="289"/>
      <c r="E23" s="290"/>
      <c r="F23" s="290"/>
      <c r="G23" s="290"/>
      <c r="H23" s="290"/>
      <c r="I23" s="290"/>
      <c r="J23" s="290"/>
      <c r="K23" s="290"/>
      <c r="L23" s="290"/>
    </row>
    <row r="24" spans="2:18" ht="29.4" x14ac:dyDescent="0.8">
      <c r="B24" s="290"/>
      <c r="E24" s="812" t="str">
        <f>E15</f>
        <v>1401/06/31</v>
      </c>
      <c r="F24" s="812"/>
      <c r="G24" s="812"/>
      <c r="H24" s="520"/>
      <c r="I24" s="520"/>
      <c r="J24" s="520"/>
      <c r="K24" s="520"/>
      <c r="L24" s="303" t="s">
        <v>238</v>
      </c>
      <c r="N24" s="814" t="s">
        <v>238</v>
      </c>
    </row>
    <row r="25" spans="2:18" ht="29.4" x14ac:dyDescent="0.8">
      <c r="B25" s="811" t="s">
        <v>62</v>
      </c>
      <c r="C25" s="811"/>
      <c r="E25" s="291" t="s">
        <v>63</v>
      </c>
      <c r="F25" s="290"/>
      <c r="G25" s="291" t="s">
        <v>64</v>
      </c>
      <c r="H25" s="290"/>
      <c r="I25" s="291" t="s">
        <v>65</v>
      </c>
      <c r="J25" s="290"/>
      <c r="K25" s="291" t="s">
        <v>66</v>
      </c>
      <c r="L25" s="291" t="s">
        <v>66</v>
      </c>
      <c r="N25" s="815"/>
    </row>
    <row r="26" spans="2:18" ht="29.4" x14ac:dyDescent="0.8">
      <c r="B26" s="304"/>
      <c r="E26" s="305" t="s">
        <v>17</v>
      </c>
      <c r="F26" s="290"/>
      <c r="G26" s="305" t="s">
        <v>17</v>
      </c>
      <c r="H26" s="290"/>
      <c r="I26" s="305" t="s">
        <v>17</v>
      </c>
      <c r="J26" s="290"/>
      <c r="K26" s="305" t="s">
        <v>17</v>
      </c>
      <c r="L26" s="305" t="s">
        <v>17</v>
      </c>
      <c r="N26" s="305" t="s">
        <v>17</v>
      </c>
    </row>
    <row r="27" spans="2:18" ht="29.4" x14ac:dyDescent="0.8">
      <c r="B27" s="298" t="s">
        <v>404</v>
      </c>
      <c r="E27" s="305">
        <v>0</v>
      </c>
      <c r="F27" s="290"/>
      <c r="G27" s="305">
        <v>388368005567</v>
      </c>
      <c r="H27" s="290"/>
      <c r="I27" s="305">
        <v>388368005567</v>
      </c>
      <c r="J27" s="290"/>
      <c r="K27" s="295">
        <f t="shared" ref="K27:K28" si="0">E27+G27-I27</f>
        <v>0</v>
      </c>
      <c r="L27" s="305"/>
      <c r="N27" s="295">
        <f t="shared" ref="N27:N28" si="1">H27+J27-L27</f>
        <v>0</v>
      </c>
      <c r="P27" s="521">
        <v>388368005567</v>
      </c>
      <c r="R27" s="523">
        <f>P27-E27</f>
        <v>388368005567</v>
      </c>
    </row>
    <row r="28" spans="2:18" ht="29.4" x14ac:dyDescent="0.8">
      <c r="B28" s="298" t="s">
        <v>405</v>
      </c>
      <c r="E28" s="305">
        <v>0</v>
      </c>
      <c r="F28" s="290"/>
      <c r="G28" s="305">
        <v>2070806544315</v>
      </c>
      <c r="H28" s="290"/>
      <c r="I28" s="305">
        <v>2070899895094</v>
      </c>
      <c r="J28" s="290"/>
      <c r="K28" s="572">
        <f t="shared" si="0"/>
        <v>-93350779</v>
      </c>
      <c r="L28" s="305"/>
      <c r="N28" s="572">
        <f t="shared" si="1"/>
        <v>0</v>
      </c>
      <c r="P28" s="522">
        <v>2070806544315</v>
      </c>
      <c r="Q28" s="522"/>
      <c r="R28" s="523">
        <f>P28-E29</f>
        <v>2070806544315</v>
      </c>
    </row>
    <row r="29" spans="2:18" ht="29.4" x14ac:dyDescent="0.85">
      <c r="B29" s="298" t="s">
        <v>251</v>
      </c>
      <c r="E29" s="305">
        <v>0</v>
      </c>
      <c r="F29" s="290"/>
      <c r="G29" s="305">
        <v>252251002285</v>
      </c>
      <c r="H29" s="290"/>
      <c r="I29" s="305">
        <v>252251002285</v>
      </c>
      <c r="J29" s="294"/>
      <c r="K29" s="295">
        <f>E29+G29-I29</f>
        <v>0</v>
      </c>
      <c r="L29" s="306" t="s">
        <v>79</v>
      </c>
      <c r="N29" s="295">
        <v>0</v>
      </c>
      <c r="P29" s="523">
        <v>252251002285</v>
      </c>
      <c r="Q29" s="523"/>
      <c r="R29" s="523">
        <f>P29-E29</f>
        <v>252251002285</v>
      </c>
    </row>
    <row r="30" spans="2:18" ht="30" thickBot="1" x14ac:dyDescent="0.9">
      <c r="B30" s="289" t="s">
        <v>36</v>
      </c>
      <c r="E30" s="296">
        <f>SUM(E27:E29)</f>
        <v>0</v>
      </c>
      <c r="F30" s="300"/>
      <c r="G30" s="296">
        <f>SUM(G27:G29)</f>
        <v>2711425552167</v>
      </c>
      <c r="H30" s="300"/>
      <c r="I30" s="307">
        <f>SUM(I27:I29)</f>
        <v>2711518902946</v>
      </c>
      <c r="J30" s="300"/>
      <c r="K30" s="307">
        <f>SUM(K27:K29)</f>
        <v>-93350779</v>
      </c>
      <c r="L30" s="301">
        <f>SUM(L27:L29)</f>
        <v>0</v>
      </c>
      <c r="N30" s="307">
        <f>SUM(N27:N29)</f>
        <v>0</v>
      </c>
    </row>
    <row r="31" spans="2:18" ht="34.5" customHeight="1" thickTop="1" x14ac:dyDescent="0.85">
      <c r="E31" s="304"/>
      <c r="F31" s="300"/>
      <c r="G31" s="304"/>
      <c r="H31" s="300"/>
      <c r="I31" s="308"/>
      <c r="J31" s="300"/>
      <c r="K31" s="308"/>
      <c r="L31" s="308"/>
    </row>
    <row r="32" spans="2:18" ht="29.4" x14ac:dyDescent="0.8">
      <c r="B32" s="808" t="s">
        <v>418</v>
      </c>
      <c r="C32" s="809"/>
      <c r="D32" s="809"/>
      <c r="E32" s="809"/>
      <c r="F32" s="809"/>
      <c r="G32" s="809"/>
      <c r="H32" s="809"/>
      <c r="I32" s="809"/>
      <c r="J32" s="809"/>
      <c r="K32" s="809"/>
    </row>
    <row r="33" spans="2:14" ht="29.4" x14ac:dyDescent="0.8">
      <c r="B33" s="820"/>
      <c r="C33" s="820"/>
      <c r="E33" s="290"/>
      <c r="F33" s="290"/>
      <c r="G33" s="290"/>
      <c r="N33" s="309"/>
    </row>
    <row r="34" spans="2:14" ht="29.4" x14ac:dyDescent="0.8">
      <c r="B34" s="808"/>
      <c r="C34" s="808"/>
      <c r="E34" s="310" t="str">
        <f>E24</f>
        <v>1401/06/31</v>
      </c>
      <c r="F34" s="290"/>
      <c r="G34" s="310" t="s">
        <v>238</v>
      </c>
      <c r="N34" s="309"/>
    </row>
    <row r="35" spans="2:14" ht="29.4" x14ac:dyDescent="0.8">
      <c r="B35" s="808"/>
      <c r="C35" s="808"/>
      <c r="E35" s="311" t="s">
        <v>17</v>
      </c>
      <c r="F35" s="290"/>
      <c r="G35" s="311" t="s">
        <v>17</v>
      </c>
      <c r="N35" s="309"/>
    </row>
    <row r="36" spans="2:14" ht="29.4" x14ac:dyDescent="0.8">
      <c r="B36" s="818" t="s">
        <v>406</v>
      </c>
      <c r="C36" s="818"/>
      <c r="E36" s="295">
        <v>613403018</v>
      </c>
      <c r="F36" s="290"/>
      <c r="G36" s="295">
        <v>0</v>
      </c>
      <c r="K36" s="309"/>
    </row>
    <row r="37" spans="2:14" ht="29.4" x14ac:dyDescent="0.8">
      <c r="B37" s="818" t="s">
        <v>68</v>
      </c>
      <c r="C37" s="818"/>
      <c r="E37" s="295">
        <v>234349314</v>
      </c>
      <c r="F37" s="290"/>
      <c r="G37" s="295">
        <v>272500000</v>
      </c>
      <c r="K37" s="309"/>
    </row>
    <row r="38" spans="2:14" ht="29.4" x14ac:dyDescent="0.8">
      <c r="B38" s="819" t="s">
        <v>789</v>
      </c>
      <c r="C38" s="819"/>
      <c r="E38" s="572">
        <v>193568750</v>
      </c>
      <c r="F38" s="290"/>
      <c r="G38" s="295">
        <v>108598364</v>
      </c>
      <c r="I38" s="309"/>
      <c r="K38" s="309"/>
    </row>
    <row r="39" spans="2:14" ht="30" thickBot="1" x14ac:dyDescent="0.85">
      <c r="B39" s="808" t="s">
        <v>36</v>
      </c>
      <c r="C39" s="808"/>
      <c r="E39" s="312">
        <f>SUM(E36:E38)</f>
        <v>1041321082</v>
      </c>
      <c r="F39" s="290"/>
      <c r="G39" s="312">
        <f>SUM(G36:G38)</f>
        <v>381098364</v>
      </c>
    </row>
    <row r="40" spans="2:14" ht="29.4" thickTop="1" x14ac:dyDescent="0.8">
      <c r="E40" s="290"/>
      <c r="F40" s="290"/>
      <c r="G40" s="290"/>
    </row>
    <row r="41" spans="2:14" ht="29.4" x14ac:dyDescent="0.8">
      <c r="B41" s="808" t="s">
        <v>419</v>
      </c>
      <c r="C41" s="809"/>
      <c r="D41" s="809"/>
      <c r="E41" s="809"/>
      <c r="F41" s="809"/>
      <c r="G41" s="809"/>
      <c r="H41" s="809"/>
      <c r="I41" s="809"/>
      <c r="J41" s="809"/>
      <c r="K41" s="809"/>
    </row>
    <row r="42" spans="2:14" x14ac:dyDescent="0.8">
      <c r="B42" s="817"/>
      <c r="C42" s="817"/>
      <c r="E42" s="290"/>
      <c r="F42" s="290"/>
      <c r="G42" s="290"/>
    </row>
    <row r="43" spans="2:14" ht="29.4" x14ac:dyDescent="0.8">
      <c r="B43" s="810"/>
      <c r="C43" s="810"/>
      <c r="E43" s="310" t="str">
        <f>E34</f>
        <v>1401/06/31</v>
      </c>
      <c r="F43" s="313"/>
      <c r="G43" s="310" t="str">
        <f>G34</f>
        <v>1400/06/31</v>
      </c>
    </row>
    <row r="44" spans="2:14" x14ac:dyDescent="0.8">
      <c r="B44" s="810"/>
      <c r="C44" s="810"/>
      <c r="E44" s="311" t="s">
        <v>17</v>
      </c>
      <c r="G44" s="314" t="s">
        <v>17</v>
      </c>
    </row>
    <row r="45" spans="2:14" ht="29.4" x14ac:dyDescent="0.8">
      <c r="B45" s="810" t="s">
        <v>803</v>
      </c>
      <c r="C45" s="810"/>
      <c r="E45" s="295">
        <v>852599855</v>
      </c>
      <c r="G45" s="295">
        <v>5540000</v>
      </c>
      <c r="I45" s="403"/>
    </row>
    <row r="46" spans="2:14" ht="29.4" x14ac:dyDescent="0.8">
      <c r="B46" s="508" t="s">
        <v>253</v>
      </c>
      <c r="C46" s="508"/>
      <c r="E46" s="295">
        <v>530177548</v>
      </c>
      <c r="G46" s="295">
        <v>72791095</v>
      </c>
    </row>
    <row r="47" spans="2:14" ht="29.4" x14ac:dyDescent="0.8">
      <c r="B47" s="508" t="s">
        <v>252</v>
      </c>
      <c r="C47" s="508"/>
      <c r="E47" s="295">
        <v>31271650</v>
      </c>
      <c r="G47" s="295">
        <v>85074</v>
      </c>
    </row>
    <row r="48" spans="2:14" ht="29.4" x14ac:dyDescent="0.8">
      <c r="B48" s="508" t="s">
        <v>747</v>
      </c>
      <c r="C48" s="508"/>
      <c r="E48" s="295">
        <v>0</v>
      </c>
      <c r="G48" s="295">
        <v>15004</v>
      </c>
      <c r="I48" s="403"/>
    </row>
    <row r="49" spans="2:9" ht="29.4" x14ac:dyDescent="0.8">
      <c r="B49" s="810" t="s">
        <v>821</v>
      </c>
      <c r="C49" s="810"/>
      <c r="E49" s="295">
        <v>0</v>
      </c>
      <c r="G49" s="295">
        <v>56000000</v>
      </c>
      <c r="I49" s="403"/>
    </row>
    <row r="50" spans="2:9" ht="30" thickBot="1" x14ac:dyDescent="0.9">
      <c r="B50" s="816" t="s">
        <v>36</v>
      </c>
      <c r="C50" s="816"/>
      <c r="E50" s="312">
        <f>SUM(E45:E49)</f>
        <v>1414049053</v>
      </c>
      <c r="F50" s="315"/>
      <c r="G50" s="312">
        <f>SUM(G45:G49)</f>
        <v>134431173</v>
      </c>
      <c r="I50" s="404"/>
    </row>
    <row r="51" spans="2:9" ht="29.4" thickTop="1" x14ac:dyDescent="0.8">
      <c r="E51" s="290"/>
      <c r="F51" s="290"/>
      <c r="G51" s="290"/>
    </row>
  </sheetData>
  <mergeCells count="27">
    <mergeCell ref="N15:N16"/>
    <mergeCell ref="N24:N25"/>
    <mergeCell ref="B50:C50"/>
    <mergeCell ref="B42:C42"/>
    <mergeCell ref="B43:C43"/>
    <mergeCell ref="B44:C44"/>
    <mergeCell ref="B36:C36"/>
    <mergeCell ref="B37:C37"/>
    <mergeCell ref="B39:C39"/>
    <mergeCell ref="B41:K41"/>
    <mergeCell ref="B38:C38"/>
    <mergeCell ref="B32:K32"/>
    <mergeCell ref="B33:C33"/>
    <mergeCell ref="B34:C34"/>
    <mergeCell ref="B35:C35"/>
    <mergeCell ref="B49:C49"/>
    <mergeCell ref="A1:L1"/>
    <mergeCell ref="A2:L2"/>
    <mergeCell ref="A3:L3"/>
    <mergeCell ref="B5:K5"/>
    <mergeCell ref="B45:C45"/>
    <mergeCell ref="B25:C25"/>
    <mergeCell ref="E24:G24"/>
    <mergeCell ref="E7:I7"/>
    <mergeCell ref="B14:K14"/>
    <mergeCell ref="E15:K15"/>
    <mergeCell ref="B22:K22"/>
  </mergeCells>
  <printOptions horizontalCentered="1"/>
  <pageMargins left="0" right="0" top="0.39370078740157483" bottom="0.51181102362204722" header="7.874015748031496E-2" footer="0.27559055118110237"/>
  <pageSetup scale="47" orientation="portrait" r:id="rId1"/>
  <headerFooter scaleWithDoc="0" alignWithMargins="0">
    <oddFooter>&amp;C&amp;"B Mitra,Bold"&amp;10 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A46"/>
  <sheetViews>
    <sheetView rightToLeft="1" view="pageBreakPreview" topLeftCell="A16" zoomScale="70" zoomScaleNormal="69" zoomScaleSheetLayoutView="70" workbookViewId="0">
      <selection activeCell="C37" sqref="C37:K37"/>
    </sheetView>
  </sheetViews>
  <sheetFormatPr defaultColWidth="9.109375" defaultRowHeight="21" x14ac:dyDescent="0.6"/>
  <cols>
    <col min="1" max="1" width="42.33203125" style="127" customWidth="1"/>
    <col min="2" max="2" width="1.33203125" style="127" customWidth="1"/>
    <col min="3" max="3" width="43.6640625" style="127" customWidth="1"/>
    <col min="4" max="4" width="1.33203125" style="127" customWidth="1"/>
    <col min="5" max="5" width="34.6640625" style="127" bestFit="1" customWidth="1"/>
    <col min="6" max="6" width="1.33203125" style="127" customWidth="1"/>
    <col min="7" max="7" width="31.5546875" style="127" customWidth="1"/>
    <col min="8" max="8" width="1.33203125" style="127" customWidth="1"/>
    <col min="9" max="9" width="28.6640625" style="127" customWidth="1"/>
    <col min="10" max="10" width="1.109375" style="127" customWidth="1"/>
    <col min="11" max="11" width="28.6640625" style="127" customWidth="1"/>
    <col min="12" max="12" width="1.33203125" style="127" customWidth="1"/>
    <col min="13" max="13" width="31.6640625" style="127" customWidth="1"/>
    <col min="14" max="14" width="1.6640625" style="127" customWidth="1"/>
    <col min="15" max="15" width="30.6640625" style="130" customWidth="1"/>
    <col min="16" max="16" width="1.44140625" style="130" customWidth="1"/>
    <col min="17" max="18" width="23.5546875" style="130" customWidth="1"/>
    <col min="19" max="19" width="31" style="130" customWidth="1"/>
    <col min="20" max="20" width="2.33203125" style="130" customWidth="1"/>
    <col min="21" max="21" width="24.33203125" style="130" bestFit="1" customWidth="1"/>
    <col min="22" max="22" width="18.6640625" style="127" bestFit="1" customWidth="1"/>
    <col min="23" max="23" width="9.109375" style="127"/>
    <col min="24" max="24" width="24.33203125" style="127" bestFit="1" customWidth="1"/>
    <col min="25" max="25" width="30.44140625" style="127" bestFit="1" customWidth="1"/>
    <col min="26" max="26" width="24" style="127" bestFit="1" customWidth="1"/>
    <col min="27" max="27" width="24.33203125" style="127" bestFit="1" customWidth="1"/>
    <col min="28" max="16384" width="9.109375" style="127"/>
  </cols>
  <sheetData>
    <row r="1" spans="1:21" ht="21.75" customHeight="1" x14ac:dyDescent="0.6">
      <c r="O1" s="127"/>
      <c r="P1" s="127"/>
      <c r="Q1" s="127"/>
      <c r="R1" s="127"/>
      <c r="S1" s="127"/>
      <c r="T1" s="127"/>
    </row>
    <row r="2" spans="1:21" s="317" customFormat="1" ht="21.75" customHeight="1" x14ac:dyDescent="0.9">
      <c r="A2" s="824" t="s">
        <v>248</v>
      </c>
      <c r="B2" s="824"/>
      <c r="C2" s="824"/>
      <c r="D2" s="824"/>
      <c r="E2" s="824"/>
      <c r="F2" s="824"/>
      <c r="G2" s="824"/>
      <c r="H2" s="824"/>
      <c r="I2" s="824"/>
      <c r="J2" s="824"/>
      <c r="K2" s="824"/>
      <c r="L2" s="824"/>
      <c r="M2" s="824"/>
      <c r="N2" s="824"/>
      <c r="O2" s="581"/>
      <c r="P2" s="581"/>
      <c r="Q2" s="581"/>
      <c r="R2" s="581"/>
      <c r="S2" s="581"/>
      <c r="T2" s="581"/>
      <c r="U2" s="316"/>
    </row>
    <row r="3" spans="1:21" s="317" customFormat="1" ht="27.75" customHeight="1" x14ac:dyDescent="0.9">
      <c r="A3" s="824" t="str">
        <f>'اطلاعات صندوق و ارکان صندوق'!A2:J2</f>
        <v xml:space="preserve"> یادداشت‌های توضیحی صورت های مالی </v>
      </c>
      <c r="B3" s="824"/>
      <c r="C3" s="824"/>
      <c r="D3" s="824"/>
      <c r="E3" s="824"/>
      <c r="F3" s="824"/>
      <c r="G3" s="824"/>
      <c r="H3" s="824"/>
      <c r="I3" s="824"/>
      <c r="J3" s="824"/>
      <c r="K3" s="824"/>
      <c r="L3" s="824"/>
      <c r="M3" s="824"/>
      <c r="N3" s="824"/>
      <c r="O3" s="581"/>
      <c r="P3" s="581"/>
      <c r="Q3" s="581"/>
      <c r="R3" s="581"/>
      <c r="S3" s="581"/>
      <c r="T3" s="581"/>
      <c r="U3" s="316"/>
    </row>
    <row r="4" spans="1:21" s="317" customFormat="1" ht="27.75" customHeight="1" x14ac:dyDescent="0.9">
      <c r="A4" s="824" t="str">
        <f>'8.9.10.11.12'!A3:L3</f>
        <v>برای سال مالی منتهی به تاریخ 31 شهریورماه 1401</v>
      </c>
      <c r="B4" s="824"/>
      <c r="C4" s="824"/>
      <c r="D4" s="824"/>
      <c r="E4" s="824"/>
      <c r="F4" s="824"/>
      <c r="G4" s="824"/>
      <c r="H4" s="824"/>
      <c r="I4" s="824"/>
      <c r="J4" s="824"/>
      <c r="K4" s="824"/>
      <c r="L4" s="824"/>
      <c r="M4" s="824"/>
      <c r="N4" s="824"/>
      <c r="O4" s="581"/>
      <c r="P4" s="581"/>
      <c r="Q4" s="581"/>
      <c r="R4" s="581"/>
      <c r="S4" s="581"/>
      <c r="T4" s="581"/>
      <c r="U4" s="316"/>
    </row>
    <row r="5" spans="1:21" ht="21.6" x14ac:dyDescent="0.6">
      <c r="A5" s="131"/>
      <c r="B5" s="131"/>
      <c r="C5" s="131"/>
      <c r="D5" s="131"/>
      <c r="E5" s="131"/>
      <c r="F5" s="131"/>
      <c r="G5" s="131"/>
      <c r="H5" s="131"/>
      <c r="I5" s="131"/>
      <c r="J5" s="131"/>
      <c r="K5" s="131"/>
      <c r="L5" s="131"/>
      <c r="M5" s="131"/>
      <c r="N5" s="128"/>
      <c r="O5" s="129"/>
      <c r="P5" s="129"/>
      <c r="Q5" s="129"/>
      <c r="R5" s="129"/>
      <c r="S5" s="129"/>
      <c r="T5" s="129"/>
    </row>
    <row r="6" spans="1:21" s="176" customFormat="1" ht="30.6" x14ac:dyDescent="0.8">
      <c r="A6" s="827" t="s">
        <v>420</v>
      </c>
      <c r="B6" s="828"/>
      <c r="C6" s="828"/>
      <c r="D6" s="828"/>
      <c r="E6" s="828"/>
      <c r="F6" s="827"/>
      <c r="G6" s="828"/>
      <c r="H6" s="828"/>
      <c r="I6" s="828"/>
      <c r="O6" s="383"/>
      <c r="P6" s="383"/>
      <c r="Q6" s="383"/>
      <c r="R6" s="383"/>
      <c r="S6" s="383"/>
      <c r="T6" s="383"/>
      <c r="U6" s="383"/>
    </row>
    <row r="7" spans="1:21" s="176" customFormat="1" ht="29.4" x14ac:dyDescent="0.8">
      <c r="A7" s="264"/>
      <c r="O7" s="383"/>
      <c r="P7" s="383"/>
      <c r="Q7" s="383"/>
      <c r="R7" s="383"/>
      <c r="S7" s="383"/>
      <c r="T7" s="383"/>
      <c r="U7" s="383"/>
    </row>
    <row r="8" spans="1:21" s="176" customFormat="1" ht="30.6" x14ac:dyDescent="0.8">
      <c r="A8" s="264"/>
      <c r="C8" s="788" t="str">
        <f>'8.9.10.11.12'!E43</f>
        <v>1401/06/31</v>
      </c>
      <c r="D8" s="788"/>
      <c r="E8" s="788"/>
      <c r="G8" s="788" t="s">
        <v>238</v>
      </c>
      <c r="H8" s="788"/>
      <c r="I8" s="788"/>
      <c r="J8" s="385"/>
      <c r="K8" s="385"/>
      <c r="M8" s="278"/>
      <c r="N8" s="167"/>
      <c r="P8" s="383"/>
      <c r="Q8" s="383"/>
      <c r="R8" s="383"/>
      <c r="S8" s="383"/>
      <c r="T8" s="383"/>
      <c r="U8" s="383"/>
    </row>
    <row r="9" spans="1:21" s="176" customFormat="1" ht="29.4" x14ac:dyDescent="0.8">
      <c r="C9" s="275" t="s">
        <v>34</v>
      </c>
      <c r="D9" s="275"/>
      <c r="E9" s="275" t="s">
        <v>17</v>
      </c>
      <c r="F9" s="275"/>
      <c r="G9" s="275" t="s">
        <v>34</v>
      </c>
      <c r="H9" s="275"/>
      <c r="I9" s="275" t="s">
        <v>17</v>
      </c>
      <c r="J9" s="275"/>
      <c r="K9" s="275"/>
      <c r="M9" s="275"/>
      <c r="N9" s="167"/>
      <c r="P9" s="383"/>
      <c r="Q9" s="383"/>
      <c r="R9" s="383"/>
      <c r="S9" s="383"/>
      <c r="T9" s="383"/>
      <c r="U9" s="383"/>
    </row>
    <row r="10" spans="1:21" s="176" customFormat="1" ht="27.75" customHeight="1" x14ac:dyDescent="0.8">
      <c r="A10" s="176" t="s">
        <v>407</v>
      </c>
      <c r="C10" s="275">
        <v>60323</v>
      </c>
      <c r="D10" s="275"/>
      <c r="E10" s="275">
        <v>55987830656</v>
      </c>
      <c r="F10" s="275"/>
      <c r="G10" s="275">
        <v>0</v>
      </c>
      <c r="H10" s="275"/>
      <c r="I10" s="275">
        <v>0</v>
      </c>
      <c r="J10" s="275"/>
      <c r="K10" s="275"/>
      <c r="M10" s="275"/>
      <c r="P10" s="383"/>
      <c r="Q10" s="383"/>
      <c r="R10" s="383"/>
      <c r="S10" s="383"/>
      <c r="T10" s="383"/>
      <c r="U10" s="383"/>
    </row>
    <row r="11" spans="1:21" s="176" customFormat="1" ht="27.75" customHeight="1" x14ac:dyDescent="0.8">
      <c r="A11" s="382" t="s">
        <v>78</v>
      </c>
      <c r="C11" s="275">
        <v>50000</v>
      </c>
      <c r="D11" s="264"/>
      <c r="E11" s="275">
        <v>53697511749</v>
      </c>
      <c r="G11" s="275">
        <v>50000</v>
      </c>
      <c r="H11" s="275"/>
      <c r="I11" s="275">
        <v>53697511749</v>
      </c>
      <c r="J11" s="275"/>
      <c r="K11" s="275"/>
      <c r="M11" s="275"/>
      <c r="O11" s="329"/>
      <c r="P11" s="383"/>
      <c r="Q11" s="383"/>
      <c r="R11" s="383"/>
      <c r="S11" s="383"/>
      <c r="T11" s="383"/>
      <c r="U11" s="383"/>
    </row>
    <row r="12" spans="1:21" s="176" customFormat="1" ht="29.25" customHeight="1" thickBot="1" x14ac:dyDescent="0.95">
      <c r="A12" s="384" t="s">
        <v>36</v>
      </c>
      <c r="C12" s="279">
        <f>SUM(C10:C11)</f>
        <v>110323</v>
      </c>
      <c r="D12" s="266"/>
      <c r="E12" s="279">
        <f>SUM(E10:E11)</f>
        <v>109685342405</v>
      </c>
      <c r="G12" s="279">
        <f>SUM(G10:G11)</f>
        <v>50000</v>
      </c>
      <c r="H12" s="385"/>
      <c r="I12" s="279">
        <f>SUM(I10:I11)</f>
        <v>53697511749</v>
      </c>
      <c r="J12" s="385"/>
      <c r="K12" s="385"/>
      <c r="M12" s="385"/>
      <c r="P12" s="383"/>
      <c r="Q12" s="383"/>
      <c r="R12" s="383"/>
      <c r="S12" s="383"/>
      <c r="T12" s="383"/>
      <c r="U12" s="383"/>
    </row>
    <row r="13" spans="1:21" s="167" customFormat="1" ht="31.2" thickTop="1" x14ac:dyDescent="0.75">
      <c r="N13" s="280"/>
      <c r="O13" s="166"/>
      <c r="P13" s="166"/>
      <c r="Q13" s="166"/>
      <c r="R13" s="166"/>
      <c r="S13" s="166"/>
      <c r="T13" s="166"/>
      <c r="U13" s="166"/>
    </row>
    <row r="14" spans="1:21" s="167" customFormat="1" ht="30.6" x14ac:dyDescent="0.9">
      <c r="M14" s="177"/>
      <c r="N14" s="407"/>
      <c r="O14" s="400"/>
      <c r="P14" s="166"/>
      <c r="Q14" s="166"/>
      <c r="R14" s="166"/>
      <c r="S14" s="166"/>
      <c r="T14" s="166"/>
      <c r="U14" s="166"/>
    </row>
    <row r="15" spans="1:21" s="176" customFormat="1" ht="30.6" x14ac:dyDescent="0.8">
      <c r="A15" s="825" t="s">
        <v>421</v>
      </c>
      <c r="B15" s="826"/>
      <c r="C15" s="826"/>
      <c r="D15" s="826"/>
      <c r="E15" s="826"/>
      <c r="F15" s="827"/>
      <c r="G15" s="828"/>
      <c r="H15" s="828"/>
      <c r="I15" s="828"/>
      <c r="M15" s="386"/>
      <c r="O15" s="400"/>
      <c r="P15" s="383"/>
      <c r="Q15" s="383"/>
      <c r="R15" s="383"/>
      <c r="S15" s="399"/>
      <c r="T15" s="383"/>
      <c r="U15" s="383"/>
    </row>
    <row r="16" spans="1:21" s="176" customFormat="1" ht="29.4" x14ac:dyDescent="0.8">
      <c r="A16" s="264" t="s">
        <v>244</v>
      </c>
      <c r="I16" s="386"/>
      <c r="J16" s="386"/>
      <c r="K16" s="386"/>
      <c r="M16" s="386"/>
      <c r="O16" s="383"/>
      <c r="P16" s="383"/>
      <c r="Q16" s="383"/>
      <c r="R16" s="383"/>
      <c r="S16" s="399"/>
      <c r="T16" s="383"/>
      <c r="U16" s="383"/>
    </row>
    <row r="17" spans="1:27" s="176" customFormat="1" ht="29.4" x14ac:dyDescent="0.8">
      <c r="O17" s="399"/>
      <c r="P17" s="383"/>
      <c r="Q17" s="383"/>
      <c r="R17" s="383"/>
      <c r="S17" s="383"/>
      <c r="T17" s="383"/>
      <c r="U17" s="383"/>
    </row>
    <row r="18" spans="1:27" s="176" customFormat="1" ht="30.75" customHeight="1" x14ac:dyDescent="0.9">
      <c r="A18" s="280" t="s">
        <v>422</v>
      </c>
      <c r="B18" s="280"/>
      <c r="C18" s="280"/>
      <c r="D18" s="280"/>
      <c r="E18" s="280"/>
      <c r="F18" s="280"/>
      <c r="G18" s="280"/>
      <c r="H18" s="280"/>
      <c r="I18" s="280"/>
      <c r="J18" s="280"/>
      <c r="K18" s="280"/>
      <c r="L18" s="280"/>
      <c r="M18" s="280"/>
      <c r="O18" s="280"/>
      <c r="P18" s="280"/>
      <c r="Q18" s="280"/>
      <c r="R18" s="280"/>
      <c r="S18" s="280"/>
      <c r="T18" s="280"/>
      <c r="U18" s="284"/>
      <c r="AA18" s="386"/>
    </row>
    <row r="19" spans="1:27" s="176" customFormat="1" ht="30.6" x14ac:dyDescent="0.9">
      <c r="A19" s="407"/>
      <c r="B19" s="407"/>
      <c r="C19" s="407"/>
      <c r="D19" s="407"/>
      <c r="E19" s="407"/>
      <c r="F19" s="407"/>
      <c r="G19" s="407"/>
      <c r="H19" s="407"/>
      <c r="I19" s="407"/>
      <c r="J19" s="407"/>
      <c r="K19" s="407"/>
      <c r="L19" s="407"/>
      <c r="M19" s="407"/>
      <c r="O19" s="407"/>
      <c r="P19" s="407"/>
      <c r="Q19" s="407"/>
      <c r="R19" s="407"/>
      <c r="S19" s="407"/>
      <c r="T19" s="407"/>
      <c r="U19" s="383"/>
    </row>
    <row r="20" spans="1:27" s="176" customFormat="1" ht="30.6" x14ac:dyDescent="0.9">
      <c r="A20" s="284"/>
      <c r="E20" s="281" t="s">
        <v>16</v>
      </c>
      <c r="F20" s="284"/>
      <c r="G20" s="511">
        <v>1401</v>
      </c>
      <c r="H20" s="524"/>
      <c r="I20" s="396" t="s">
        <v>738</v>
      </c>
      <c r="J20" s="396"/>
      <c r="K20" s="396"/>
      <c r="O20" s="383"/>
      <c r="P20" s="383"/>
      <c r="Q20" s="383"/>
      <c r="R20" s="383"/>
      <c r="S20" s="383"/>
      <c r="T20" s="383"/>
      <c r="U20" s="383"/>
    </row>
    <row r="21" spans="1:27" s="176" customFormat="1" ht="30.6" x14ac:dyDescent="0.9">
      <c r="A21" s="284"/>
      <c r="E21" s="286"/>
      <c r="F21" s="284"/>
      <c r="G21" s="319" t="s">
        <v>119</v>
      </c>
      <c r="H21" s="525"/>
      <c r="I21" s="319" t="s">
        <v>119</v>
      </c>
      <c r="J21" s="282"/>
      <c r="K21" s="282"/>
      <c r="O21" s="383"/>
      <c r="P21" s="383"/>
      <c r="Q21" s="383"/>
      <c r="R21" s="383"/>
      <c r="S21" s="383"/>
      <c r="T21" s="383"/>
      <c r="U21" s="383"/>
    </row>
    <row r="22" spans="1:27" s="176" customFormat="1" ht="34.200000000000003" x14ac:dyDescent="0.9">
      <c r="A22" s="822" t="s">
        <v>804</v>
      </c>
      <c r="B22" s="822"/>
      <c r="C22" s="822"/>
      <c r="E22" s="387" t="s">
        <v>442</v>
      </c>
      <c r="F22" s="284"/>
      <c r="G22" s="556">
        <f>K34</f>
        <v>-312607719</v>
      </c>
      <c r="H22" s="525"/>
      <c r="I22" s="282">
        <v>0</v>
      </c>
      <c r="J22" s="282"/>
      <c r="K22" s="282"/>
      <c r="N22" s="280"/>
      <c r="O22" s="383"/>
      <c r="P22" s="383"/>
      <c r="Q22" s="383"/>
      <c r="R22" s="383"/>
      <c r="S22" s="383"/>
      <c r="T22" s="383"/>
      <c r="U22" s="383"/>
    </row>
    <row r="23" spans="1:27" s="176" customFormat="1" ht="34.200000000000003" x14ac:dyDescent="0.8">
      <c r="A23" s="822" t="s">
        <v>805</v>
      </c>
      <c r="B23" s="822"/>
      <c r="C23" s="822"/>
      <c r="E23" s="387" t="s">
        <v>410</v>
      </c>
      <c r="G23" s="556">
        <f>K41</f>
        <v>5253160914</v>
      </c>
      <c r="H23" s="526"/>
      <c r="I23" s="282">
        <v>0</v>
      </c>
      <c r="J23" s="282"/>
      <c r="K23" s="282"/>
      <c r="N23" s="280"/>
      <c r="O23" s="383"/>
      <c r="P23" s="399"/>
      <c r="Q23" s="399"/>
      <c r="R23" s="399"/>
      <c r="S23" s="383"/>
      <c r="T23" s="383"/>
      <c r="U23" s="383"/>
    </row>
    <row r="24" spans="1:27" s="176" customFormat="1" ht="31.2" thickBot="1" x14ac:dyDescent="0.95">
      <c r="A24" s="326" t="s">
        <v>36</v>
      </c>
      <c r="E24" s="326"/>
      <c r="F24" s="284"/>
      <c r="G24" s="510">
        <f>SUM(G22:G23)</f>
        <v>4940553195</v>
      </c>
      <c r="H24" s="527"/>
      <c r="I24" s="283">
        <f>SUM(I22:I23)</f>
        <v>0</v>
      </c>
      <c r="J24" s="286"/>
      <c r="K24" s="286"/>
      <c r="L24" s="284"/>
      <c r="N24" s="326"/>
      <c r="O24" s="383"/>
      <c r="P24" s="383"/>
      <c r="Q24" s="383"/>
      <c r="R24" s="383"/>
      <c r="S24" s="383"/>
      <c r="T24" s="383"/>
      <c r="U24" s="383"/>
    </row>
    <row r="25" spans="1:27" s="176" customFormat="1" ht="31.2" thickTop="1" x14ac:dyDescent="0.8">
      <c r="N25" s="388"/>
      <c r="O25" s="383"/>
      <c r="P25" s="383"/>
      <c r="Q25" s="383"/>
      <c r="R25" s="383"/>
      <c r="S25" s="383"/>
      <c r="T25" s="383"/>
      <c r="U25" s="383"/>
    </row>
    <row r="26" spans="1:27" s="176" customFormat="1" ht="29.4" x14ac:dyDescent="0.8">
      <c r="N26" s="387"/>
      <c r="O26" s="383"/>
      <c r="P26" s="383"/>
      <c r="Q26" s="383"/>
      <c r="R26" s="383"/>
      <c r="S26" s="383"/>
      <c r="T26" s="383"/>
      <c r="U26" s="383"/>
    </row>
    <row r="27" spans="1:27" s="176" customFormat="1" ht="24.75" customHeight="1" x14ac:dyDescent="0.9">
      <c r="A27" s="280" t="s">
        <v>718</v>
      </c>
      <c r="B27" s="280"/>
      <c r="C27" s="280"/>
      <c r="D27" s="280"/>
      <c r="E27" s="280"/>
      <c r="F27" s="280"/>
      <c r="G27" s="280"/>
      <c r="H27" s="280"/>
      <c r="I27" s="280"/>
      <c r="J27" s="280"/>
      <c r="K27" s="280"/>
      <c r="L27" s="280"/>
      <c r="M27" s="280"/>
      <c r="N27" s="195"/>
      <c r="O27" s="280"/>
      <c r="P27" s="280"/>
      <c r="Q27" s="280"/>
      <c r="R27" s="280"/>
      <c r="S27" s="280"/>
      <c r="T27" s="280"/>
      <c r="U27" s="326"/>
    </row>
    <row r="28" spans="1:27" s="176" customFormat="1" ht="24" customHeight="1" x14ac:dyDescent="0.9">
      <c r="A28" s="280"/>
      <c r="B28" s="280"/>
      <c r="C28" s="280"/>
      <c r="D28" s="280"/>
      <c r="E28" s="280"/>
      <c r="F28" s="280"/>
      <c r="G28" s="280"/>
      <c r="H28" s="280"/>
      <c r="I28" s="280"/>
      <c r="J28" s="280"/>
      <c r="K28" s="280"/>
      <c r="L28" s="280"/>
      <c r="M28" s="280"/>
      <c r="N28" s="195"/>
      <c r="O28" s="280"/>
      <c r="P28" s="280"/>
      <c r="Q28" s="280"/>
      <c r="R28" s="280"/>
      <c r="S28" s="280"/>
      <c r="T28" s="280"/>
      <c r="U28" s="326"/>
    </row>
    <row r="29" spans="1:27" s="176" customFormat="1" ht="30.6" x14ac:dyDescent="0.8">
      <c r="A29" s="387"/>
      <c r="C29" s="823">
        <f>G20</f>
        <v>1401</v>
      </c>
      <c r="D29" s="823"/>
      <c r="E29" s="823"/>
      <c r="F29" s="823"/>
      <c r="G29" s="823"/>
      <c r="H29" s="823"/>
      <c r="I29" s="823"/>
      <c r="J29" s="823"/>
      <c r="K29" s="823"/>
      <c r="L29" s="580"/>
      <c r="M29" s="323" t="str">
        <f>I20</f>
        <v>1400</v>
      </c>
      <c r="N29" s="388"/>
      <c r="P29" s="383"/>
      <c r="Q29" s="383"/>
      <c r="R29" s="383"/>
      <c r="S29" s="383"/>
    </row>
    <row r="30" spans="1:27" s="176" customFormat="1" ht="30.6" x14ac:dyDescent="0.8">
      <c r="A30" s="387"/>
      <c r="C30" s="323" t="s">
        <v>34</v>
      </c>
      <c r="D30" s="388"/>
      <c r="E30" s="281" t="s">
        <v>777</v>
      </c>
      <c r="F30" s="388"/>
      <c r="G30" s="281" t="s">
        <v>70</v>
      </c>
      <c r="H30" s="388"/>
      <c r="I30" s="281" t="s">
        <v>790</v>
      </c>
      <c r="J30" s="286"/>
      <c r="K30" s="281" t="s">
        <v>72</v>
      </c>
      <c r="L30" s="383"/>
      <c r="M30" s="281" t="s">
        <v>72</v>
      </c>
      <c r="N30" s="383"/>
      <c r="O30" s="383"/>
      <c r="P30" s="383"/>
      <c r="Q30" s="383" t="s">
        <v>71</v>
      </c>
      <c r="R30" s="383"/>
      <c r="S30" s="383"/>
    </row>
    <row r="31" spans="1:27" s="176" customFormat="1" ht="30.6" x14ac:dyDescent="0.8">
      <c r="A31" s="387"/>
      <c r="C31" s="318"/>
      <c r="D31" s="388"/>
      <c r="E31" s="387" t="s">
        <v>17</v>
      </c>
      <c r="F31" s="387"/>
      <c r="G31" s="387" t="s">
        <v>119</v>
      </c>
      <c r="H31" s="387"/>
      <c r="I31" s="387" t="s">
        <v>119</v>
      </c>
      <c r="J31" s="387"/>
      <c r="K31" s="387" t="s">
        <v>17</v>
      </c>
      <c r="L31" s="280"/>
      <c r="M31" s="387" t="s">
        <v>17</v>
      </c>
      <c r="N31" s="383"/>
      <c r="O31" s="383"/>
      <c r="P31" s="383"/>
      <c r="Q31" s="383" t="s">
        <v>17</v>
      </c>
      <c r="R31" s="383"/>
      <c r="S31" s="383"/>
      <c r="U31" s="383"/>
      <c r="V31" s="383"/>
      <c r="W31" s="383"/>
      <c r="X31" s="383"/>
      <c r="Y31" s="383"/>
    </row>
    <row r="32" spans="1:27" s="176" customFormat="1" ht="30.6" x14ac:dyDescent="0.9">
      <c r="A32" s="389" t="s">
        <v>409</v>
      </c>
      <c r="C32" s="277">
        <v>32676782</v>
      </c>
      <c r="D32" s="195"/>
      <c r="E32" s="277">
        <v>162362392524</v>
      </c>
      <c r="F32" s="277"/>
      <c r="G32" s="277">
        <v>158499832616</v>
      </c>
      <c r="H32" s="195"/>
      <c r="I32" s="277">
        <v>123393609</v>
      </c>
      <c r="J32" s="277"/>
      <c r="K32" s="277">
        <f>E32-G32-I32</f>
        <v>3739166299</v>
      </c>
      <c r="L32" s="388"/>
      <c r="M32" s="277" t="s">
        <v>79</v>
      </c>
      <c r="N32" s="383"/>
      <c r="O32" s="383"/>
      <c r="P32" s="383"/>
      <c r="Q32" s="383">
        <v>123394017</v>
      </c>
      <c r="R32" s="383"/>
      <c r="S32" s="383">
        <v>162362392524</v>
      </c>
      <c r="U32" s="383">
        <v>158499832616</v>
      </c>
      <c r="V32" s="383">
        <v>123394017</v>
      </c>
      <c r="W32" s="383"/>
      <c r="X32" s="383">
        <f>S32+V32</f>
        <v>162485786541</v>
      </c>
      <c r="Y32" s="528">
        <v>158499832616</v>
      </c>
      <c r="Z32" s="528">
        <v>123394017</v>
      </c>
      <c r="AA32" s="575">
        <f>X32-Y32-Z32</f>
        <v>3862559908</v>
      </c>
    </row>
    <row r="33" spans="1:27" s="176" customFormat="1" ht="34.200000000000003" x14ac:dyDescent="0.9">
      <c r="A33" s="389" t="s">
        <v>721</v>
      </c>
      <c r="C33" s="277">
        <v>2908292</v>
      </c>
      <c r="D33" s="195"/>
      <c r="E33" s="277">
        <v>17619837360</v>
      </c>
      <c r="F33" s="277"/>
      <c r="G33" s="277">
        <v>21658220728</v>
      </c>
      <c r="H33" s="195"/>
      <c r="I33" s="277">
        <v>13390650</v>
      </c>
      <c r="J33" s="556"/>
      <c r="K33" s="556">
        <f>E33-G33-I33</f>
        <v>-4051774018</v>
      </c>
      <c r="L33" s="388"/>
      <c r="M33" s="277" t="s">
        <v>79</v>
      </c>
      <c r="N33" s="383"/>
      <c r="O33" s="383"/>
      <c r="P33" s="383"/>
      <c r="Q33" s="383">
        <v>13390684</v>
      </c>
      <c r="R33" s="383"/>
      <c r="S33" s="383">
        <v>17619837360</v>
      </c>
      <c r="U33" s="383">
        <v>21658220728</v>
      </c>
      <c r="V33" s="383">
        <v>13390684</v>
      </c>
      <c r="W33" s="383"/>
      <c r="X33" s="383">
        <f>S33+V33</f>
        <v>17633228044</v>
      </c>
      <c r="Y33" s="528">
        <v>21658220728</v>
      </c>
      <c r="Z33" s="528">
        <v>13390684</v>
      </c>
      <c r="AA33" s="575">
        <f>X33-Y33-Z33</f>
        <v>-4038383368</v>
      </c>
    </row>
    <row r="34" spans="1:27" s="176" customFormat="1" ht="31.2" thickBot="1" x14ac:dyDescent="0.85">
      <c r="A34" s="390" t="s">
        <v>77</v>
      </c>
      <c r="C34" s="283">
        <f>SUM(C32:C33)</f>
        <v>35585074</v>
      </c>
      <c r="D34" s="388"/>
      <c r="E34" s="283">
        <f>SUM(E32:E33)</f>
        <v>179982229884</v>
      </c>
      <c r="F34" s="388"/>
      <c r="G34" s="328">
        <f>SUM(G32:G33)</f>
        <v>180158053344</v>
      </c>
      <c r="H34" s="327"/>
      <c r="I34" s="328">
        <f>SUM(I32:I33)</f>
        <v>136784259</v>
      </c>
      <c r="J34" s="327"/>
      <c r="K34" s="328">
        <f>SUM(K32:K33)</f>
        <v>-312607719</v>
      </c>
      <c r="L34" s="387"/>
      <c r="M34" s="283">
        <f>SUM(M32)</f>
        <v>0</v>
      </c>
      <c r="N34" s="383"/>
      <c r="O34" s="383"/>
      <c r="P34" s="383"/>
      <c r="Q34" s="383">
        <v>136784701</v>
      </c>
      <c r="R34" s="383"/>
      <c r="S34" s="383"/>
    </row>
    <row r="35" spans="1:27" s="176" customFormat="1" ht="31.2" thickTop="1" x14ac:dyDescent="0.9">
      <c r="M35" s="383"/>
      <c r="N35" s="195"/>
      <c r="O35" s="383"/>
      <c r="P35" s="383"/>
      <c r="Q35" s="383"/>
      <c r="R35" s="383"/>
      <c r="S35" s="383"/>
      <c r="T35" s="383"/>
    </row>
    <row r="36" spans="1:27" s="176" customFormat="1" ht="30.6" x14ac:dyDescent="0.8">
      <c r="A36" s="280" t="s">
        <v>423</v>
      </c>
      <c r="B36" s="280"/>
      <c r="C36" s="280"/>
      <c r="D36" s="280"/>
      <c r="E36" s="280"/>
      <c r="F36" s="280"/>
      <c r="G36" s="280"/>
      <c r="H36" s="280"/>
      <c r="J36" s="280"/>
      <c r="K36" s="280"/>
      <c r="L36" s="280"/>
      <c r="M36" s="280"/>
      <c r="N36" s="388"/>
      <c r="O36" s="280"/>
      <c r="P36" s="280"/>
      <c r="Q36" s="280"/>
      <c r="R36" s="280"/>
      <c r="S36" s="280"/>
      <c r="T36" s="280"/>
      <c r="Z36" s="386"/>
    </row>
    <row r="37" spans="1:27" s="176" customFormat="1" ht="55.5" customHeight="1" x14ac:dyDescent="0.8">
      <c r="A37" s="387"/>
      <c r="B37" s="388"/>
      <c r="C37" s="823">
        <f>C29</f>
        <v>1401</v>
      </c>
      <c r="D37" s="823"/>
      <c r="E37" s="823"/>
      <c r="F37" s="823"/>
      <c r="G37" s="823"/>
      <c r="H37" s="823"/>
      <c r="I37" s="823"/>
      <c r="J37" s="823"/>
      <c r="K37" s="823"/>
      <c r="L37" s="580"/>
      <c r="M37" s="395" t="str">
        <f>M29</f>
        <v>1400</v>
      </c>
      <c r="P37" s="383"/>
      <c r="Q37" s="383"/>
      <c r="R37" s="383"/>
      <c r="S37" s="383"/>
    </row>
    <row r="38" spans="1:27" s="176" customFormat="1" ht="30.6" x14ac:dyDescent="0.8">
      <c r="A38" s="387"/>
      <c r="B38" s="388"/>
      <c r="C38" s="323" t="s">
        <v>34</v>
      </c>
      <c r="D38" s="388"/>
      <c r="E38" s="281" t="s">
        <v>69</v>
      </c>
      <c r="F38" s="388"/>
      <c r="G38" s="281" t="s">
        <v>70</v>
      </c>
      <c r="H38" s="388"/>
      <c r="I38" s="281" t="s">
        <v>790</v>
      </c>
      <c r="J38" s="286"/>
      <c r="K38" s="281" t="s">
        <v>806</v>
      </c>
      <c r="L38" s="127"/>
      <c r="M38" s="281" t="s">
        <v>72</v>
      </c>
      <c r="N38" s="383"/>
      <c r="O38" s="383"/>
      <c r="P38" s="383"/>
      <c r="Q38" s="281" t="s">
        <v>71</v>
      </c>
      <c r="R38" s="286"/>
      <c r="S38" s="383"/>
    </row>
    <row r="39" spans="1:27" s="176" customFormat="1" ht="30.6" x14ac:dyDescent="0.8">
      <c r="A39" s="387"/>
      <c r="B39" s="388"/>
      <c r="C39" s="318"/>
      <c r="D39" s="388"/>
      <c r="E39" s="387" t="s">
        <v>17</v>
      </c>
      <c r="F39" s="387"/>
      <c r="G39" s="387" t="s">
        <v>119</v>
      </c>
      <c r="H39" s="387"/>
      <c r="I39" s="387" t="s">
        <v>119</v>
      </c>
      <c r="J39" s="387"/>
      <c r="K39" s="387" t="s">
        <v>17</v>
      </c>
      <c r="L39" s="127"/>
      <c r="M39" s="387" t="s">
        <v>17</v>
      </c>
      <c r="N39" s="383"/>
      <c r="O39" s="383"/>
      <c r="P39" s="383"/>
      <c r="Q39" s="387" t="s">
        <v>17</v>
      </c>
      <c r="R39" s="387"/>
      <c r="S39" s="383"/>
    </row>
    <row r="40" spans="1:27" s="176" customFormat="1" ht="30.6" x14ac:dyDescent="0.9">
      <c r="A40" s="821" t="s">
        <v>254</v>
      </c>
      <c r="B40" s="821"/>
      <c r="C40" s="277">
        <v>85443748</v>
      </c>
      <c r="D40" s="195"/>
      <c r="E40" s="277">
        <v>1705681780452</v>
      </c>
      <c r="F40" s="277"/>
      <c r="G40" s="277">
        <v>1700105833396</v>
      </c>
      <c r="H40" s="195"/>
      <c r="I40" s="277">
        <v>322786142</v>
      </c>
      <c r="J40" s="277"/>
      <c r="K40" s="277">
        <f>E40-G40-I40</f>
        <v>5253160914</v>
      </c>
      <c r="L40" s="127"/>
      <c r="M40" s="277" t="s">
        <v>79</v>
      </c>
      <c r="N40" s="383"/>
      <c r="O40" s="383"/>
      <c r="P40" s="383"/>
      <c r="Q40" s="576">
        <v>322786142</v>
      </c>
      <c r="R40" s="576"/>
      <c r="S40" s="577">
        <f>E40+Q40</f>
        <v>1706004566594</v>
      </c>
      <c r="T40" s="577"/>
    </row>
    <row r="41" spans="1:27" s="176" customFormat="1" ht="31.2" thickBot="1" x14ac:dyDescent="0.85">
      <c r="A41" s="390" t="s">
        <v>77</v>
      </c>
      <c r="B41" s="388"/>
      <c r="C41" s="283">
        <f>SUM(C40)</f>
        <v>85443748</v>
      </c>
      <c r="D41" s="388"/>
      <c r="E41" s="283">
        <f>SUM(E40)</f>
        <v>1705681780452</v>
      </c>
      <c r="F41" s="388"/>
      <c r="G41" s="328">
        <f>SUM(G40)</f>
        <v>1700105833396</v>
      </c>
      <c r="H41" s="327"/>
      <c r="I41" s="328">
        <f>SUM(I40)</f>
        <v>322786142</v>
      </c>
      <c r="J41" s="327"/>
      <c r="K41" s="328">
        <f>SUM(K40)</f>
        <v>5253160914</v>
      </c>
      <c r="L41" s="127"/>
      <c r="M41" s="283">
        <f>SUM(M40)</f>
        <v>0</v>
      </c>
      <c r="N41" s="383"/>
      <c r="O41" s="383"/>
      <c r="P41" s="383"/>
      <c r="Q41" s="328">
        <f>SUM(Q40)</f>
        <v>322786142</v>
      </c>
      <c r="R41" s="327"/>
      <c r="S41" s="383"/>
    </row>
    <row r="42" spans="1:27" s="176" customFormat="1" ht="31.2" thickTop="1" x14ac:dyDescent="0.8">
      <c r="A42" s="390"/>
      <c r="B42" s="388"/>
      <c r="C42" s="286"/>
      <c r="D42" s="388"/>
      <c r="E42" s="286"/>
      <c r="F42" s="388"/>
      <c r="G42" s="327"/>
      <c r="H42" s="327"/>
      <c r="I42" s="327"/>
      <c r="J42" s="327"/>
      <c r="K42" s="327"/>
      <c r="L42" s="127"/>
      <c r="M42" s="286"/>
      <c r="N42" s="383"/>
      <c r="O42" s="383"/>
      <c r="P42" s="383"/>
      <c r="Q42" s="327"/>
      <c r="R42" s="327"/>
      <c r="S42" s="383"/>
    </row>
    <row r="43" spans="1:27" s="176" customFormat="1" ht="29.4" x14ac:dyDescent="0.8">
      <c r="C43" s="282"/>
      <c r="E43" s="282"/>
      <c r="G43" s="391"/>
      <c r="H43" s="391"/>
      <c r="I43" s="391"/>
      <c r="J43" s="391"/>
      <c r="K43" s="391"/>
      <c r="L43" s="391"/>
      <c r="M43" s="391"/>
      <c r="N43" s="127"/>
      <c r="O43" s="391"/>
      <c r="S43" s="282"/>
      <c r="T43" s="383"/>
      <c r="U43" s="383"/>
    </row>
    <row r="44" spans="1:27" x14ac:dyDescent="0.6">
      <c r="I44" s="557"/>
      <c r="J44" s="557"/>
      <c r="K44" s="557"/>
    </row>
    <row r="46" spans="1:27" x14ac:dyDescent="0.6">
      <c r="I46" s="557"/>
      <c r="J46" s="557"/>
      <c r="K46" s="557"/>
    </row>
  </sheetData>
  <mergeCells count="14">
    <mergeCell ref="A40:B40"/>
    <mergeCell ref="A22:C22"/>
    <mergeCell ref="A23:C23"/>
    <mergeCell ref="C37:K37"/>
    <mergeCell ref="A2:N2"/>
    <mergeCell ref="A3:N3"/>
    <mergeCell ref="A4:N4"/>
    <mergeCell ref="C29:K29"/>
    <mergeCell ref="A15:E15"/>
    <mergeCell ref="F15:I15"/>
    <mergeCell ref="C8:E8"/>
    <mergeCell ref="G8:I8"/>
    <mergeCell ref="A6:E6"/>
    <mergeCell ref="F6:I6"/>
  </mergeCells>
  <phoneticPr fontId="11" type="noConversion"/>
  <printOptions horizontalCentered="1"/>
  <pageMargins left="0.1" right="0.1" top="0.39370078740157499" bottom="0.22" header="6.4960629921259797E-2" footer="0.16"/>
  <pageSetup paperSize="9" scale="42" fitToWidth="0" orientation="landscape" r:id="rId1"/>
  <headerFooter scaleWithDoc="0" alignWithMargins="0">
    <oddFooter>&amp;C&amp;"B Mitra,Bold"&amp;10 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54"/>
  <sheetViews>
    <sheetView rightToLeft="1" view="pageBreakPreview" zoomScale="68" zoomScaleNormal="73" zoomScaleSheetLayoutView="68" workbookViewId="0">
      <selection activeCell="A2" sqref="A2:K2"/>
    </sheetView>
  </sheetViews>
  <sheetFormatPr defaultColWidth="9.109375" defaultRowHeight="21" x14ac:dyDescent="0.6"/>
  <cols>
    <col min="1" max="1" width="3.6640625" style="22" customWidth="1"/>
    <col min="2" max="2" width="31.109375" style="22" customWidth="1"/>
    <col min="3" max="3" width="1.33203125" style="22" customWidth="1"/>
    <col min="4" max="4" width="18.33203125" style="22" customWidth="1"/>
    <col min="5" max="5" width="1.33203125" style="22" customWidth="1"/>
    <col min="6" max="6" width="15.44140625" style="22" customWidth="1"/>
    <col min="7" max="7" width="1.33203125" style="22" customWidth="1"/>
    <col min="8" max="8" width="28.33203125" style="22" customWidth="1"/>
    <col min="9" max="9" width="1.33203125" style="22" customWidth="1"/>
    <col min="10" max="10" width="25.33203125" style="22" customWidth="1"/>
    <col min="11" max="11" width="1.33203125" style="22" customWidth="1"/>
    <col min="12" max="12" width="30" style="22" bestFit="1" customWidth="1"/>
    <col min="13" max="13" width="1.33203125" style="22" customWidth="1"/>
    <col min="14" max="14" width="30" style="22" customWidth="1"/>
    <col min="15" max="15" width="1.33203125" style="22" customWidth="1"/>
    <col min="16" max="16" width="26.88671875" style="22" bestFit="1" customWidth="1"/>
    <col min="17" max="17" width="12" style="22" customWidth="1"/>
    <col min="18" max="18" width="14.33203125" style="22" customWidth="1"/>
    <col min="19" max="20" width="18.33203125" style="22" bestFit="1" customWidth="1"/>
    <col min="21" max="21" width="9.109375" style="22"/>
    <col min="22" max="22" width="26.88671875" style="22" bestFit="1" customWidth="1"/>
    <col min="23" max="16384" width="9.109375" style="22"/>
  </cols>
  <sheetData>
    <row r="1" spans="1:22" ht="21.6" x14ac:dyDescent="0.6">
      <c r="A1" s="682" t="s">
        <v>248</v>
      </c>
      <c r="B1" s="682"/>
      <c r="C1" s="682"/>
      <c r="D1" s="682"/>
      <c r="E1" s="682"/>
      <c r="F1" s="682"/>
      <c r="G1" s="682"/>
      <c r="H1" s="682"/>
      <c r="I1" s="682"/>
      <c r="J1" s="682"/>
      <c r="K1" s="682"/>
      <c r="L1" s="682"/>
      <c r="M1" s="682"/>
      <c r="N1" s="682"/>
      <c r="O1" s="682"/>
      <c r="P1" s="682"/>
      <c r="Q1" s="682"/>
      <c r="R1" s="33"/>
      <c r="S1" s="34"/>
      <c r="T1" s="34"/>
    </row>
    <row r="2" spans="1:22" ht="21.6" x14ac:dyDescent="0.6">
      <c r="A2" s="682" t="s">
        <v>168</v>
      </c>
      <c r="B2" s="682"/>
      <c r="C2" s="682"/>
      <c r="D2" s="682"/>
      <c r="E2" s="682"/>
      <c r="F2" s="682"/>
      <c r="G2" s="682"/>
      <c r="H2" s="682"/>
      <c r="I2" s="682"/>
      <c r="J2" s="682"/>
      <c r="K2" s="682"/>
      <c r="L2" s="682"/>
      <c r="M2" s="682"/>
      <c r="N2" s="682"/>
      <c r="O2" s="682"/>
      <c r="P2" s="682"/>
      <c r="Q2" s="682"/>
      <c r="R2" s="33"/>
      <c r="S2" s="34"/>
      <c r="T2" s="34"/>
    </row>
    <row r="3" spans="1:22" ht="21.6" x14ac:dyDescent="0.6">
      <c r="A3" s="682" t="s">
        <v>121</v>
      </c>
      <c r="B3" s="682"/>
      <c r="C3" s="682"/>
      <c r="D3" s="682"/>
      <c r="E3" s="682"/>
      <c r="F3" s="682"/>
      <c r="G3" s="682"/>
      <c r="H3" s="682"/>
      <c r="I3" s="682"/>
      <c r="J3" s="682"/>
      <c r="K3" s="682"/>
      <c r="L3" s="682"/>
      <c r="M3" s="682"/>
      <c r="N3" s="682"/>
      <c r="O3" s="682"/>
      <c r="P3" s="682"/>
      <c r="Q3" s="682"/>
      <c r="R3" s="33"/>
      <c r="S3" s="34"/>
      <c r="T3" s="34"/>
    </row>
    <row r="4" spans="1:22" ht="21.6" x14ac:dyDescent="0.6">
      <c r="A4" s="682" t="s">
        <v>189</v>
      </c>
      <c r="B4" s="682"/>
      <c r="C4" s="682"/>
      <c r="D4" s="682"/>
      <c r="E4" s="682"/>
      <c r="F4" s="682"/>
      <c r="G4" s="682"/>
      <c r="H4" s="682"/>
      <c r="I4" s="682"/>
      <c r="J4" s="682"/>
      <c r="K4" s="682"/>
      <c r="L4" s="682"/>
      <c r="M4" s="682"/>
      <c r="N4" s="682"/>
      <c r="O4" s="682"/>
      <c r="P4" s="682"/>
      <c r="Q4" s="682"/>
      <c r="R4" s="34"/>
      <c r="S4" s="34"/>
      <c r="T4" s="34"/>
    </row>
    <row r="5" spans="1:22" ht="15.75" customHeight="1" x14ac:dyDescent="0.6"/>
    <row r="6" spans="1:22" ht="21.6" x14ac:dyDescent="0.6">
      <c r="A6" s="830" t="s">
        <v>87</v>
      </c>
      <c r="B6" s="683"/>
      <c r="C6" s="683"/>
      <c r="D6" s="683"/>
      <c r="E6" s="683"/>
      <c r="F6" s="683"/>
      <c r="G6" s="683"/>
      <c r="H6" s="683"/>
      <c r="I6" s="683"/>
      <c r="J6" s="683"/>
      <c r="K6" s="683"/>
      <c r="L6" s="683"/>
      <c r="M6" s="683"/>
      <c r="N6" s="683"/>
      <c r="O6" s="683"/>
      <c r="P6" s="683"/>
      <c r="Q6" s="683"/>
      <c r="R6" s="683"/>
    </row>
    <row r="7" spans="1:22" ht="21.6" x14ac:dyDescent="0.6">
      <c r="F7" s="23" t="s">
        <v>16</v>
      </c>
      <c r="H7" s="23" t="s">
        <v>237</v>
      </c>
      <c r="J7" s="23" t="s">
        <v>238</v>
      </c>
    </row>
    <row r="8" spans="1:22" ht="21.6" x14ac:dyDescent="0.6">
      <c r="F8" s="26"/>
      <c r="H8" s="9" t="s">
        <v>119</v>
      </c>
      <c r="J8" s="9" t="s">
        <v>119</v>
      </c>
    </row>
    <row r="9" spans="1:22" x14ac:dyDescent="0.6">
      <c r="A9" s="684" t="s">
        <v>249</v>
      </c>
      <c r="B9" s="684"/>
      <c r="C9" s="684"/>
      <c r="D9" s="684"/>
      <c r="E9" s="684"/>
      <c r="F9" s="35" t="s">
        <v>57</v>
      </c>
      <c r="H9" s="9">
        <f>L44</f>
        <v>164493173736</v>
      </c>
      <c r="J9" s="9">
        <v>863247551953</v>
      </c>
    </row>
    <row r="10" spans="1:22" x14ac:dyDescent="0.6">
      <c r="A10" s="684"/>
      <c r="B10" s="683"/>
      <c r="C10" s="683"/>
      <c r="D10" s="683"/>
      <c r="E10" s="683"/>
      <c r="F10" s="35"/>
      <c r="H10" s="9"/>
      <c r="J10" s="9"/>
      <c r="V10" s="36"/>
    </row>
    <row r="11" spans="1:22" x14ac:dyDescent="0.6">
      <c r="A11" s="101"/>
      <c r="F11" s="35"/>
      <c r="H11" s="9"/>
      <c r="J11" s="9"/>
      <c r="V11" s="36"/>
    </row>
    <row r="12" spans="1:22" s="19" customFormat="1" ht="22.2" thickBot="1" x14ac:dyDescent="0.7">
      <c r="A12" s="832" t="s">
        <v>77</v>
      </c>
      <c r="B12" s="832"/>
      <c r="H12" s="8">
        <f>SUM(H9:H11)</f>
        <v>164493173736</v>
      </c>
      <c r="J12" s="8">
        <f>SUM(J9:J11)</f>
        <v>863247551953</v>
      </c>
      <c r="V12" s="37"/>
    </row>
    <row r="13" spans="1:22" ht="17.25" customHeight="1" thickTop="1" x14ac:dyDescent="0.6">
      <c r="V13" s="36"/>
    </row>
    <row r="14" spans="1:22" ht="21.6" x14ac:dyDescent="0.65">
      <c r="B14" s="833" t="s">
        <v>117</v>
      </c>
      <c r="C14" s="834"/>
      <c r="D14" s="834"/>
      <c r="E14" s="834"/>
      <c r="F14" s="834"/>
      <c r="G14" s="834"/>
      <c r="H14" s="834"/>
      <c r="I14" s="834"/>
      <c r="J14" s="834"/>
      <c r="K14" s="834"/>
      <c r="L14" s="834"/>
      <c r="M14" s="834"/>
      <c r="N14" s="834"/>
      <c r="O14" s="834"/>
      <c r="P14" s="834"/>
      <c r="Q14" s="834"/>
      <c r="R14" s="834"/>
      <c r="V14" s="15"/>
    </row>
    <row r="15" spans="1:22" ht="21.6" x14ac:dyDescent="0.6">
      <c r="D15" s="835" t="str">
        <f>H7</f>
        <v>1400/09/30</v>
      </c>
      <c r="E15" s="835"/>
      <c r="F15" s="835"/>
      <c r="G15" s="835"/>
      <c r="H15" s="835"/>
      <c r="I15" s="835"/>
      <c r="J15" s="835"/>
      <c r="K15" s="835"/>
      <c r="L15" s="835"/>
      <c r="M15" s="835"/>
      <c r="N15" s="835"/>
      <c r="O15" s="38"/>
      <c r="P15" s="23" t="str">
        <f>J7</f>
        <v>1400/06/31</v>
      </c>
      <c r="V15" s="36"/>
    </row>
    <row r="16" spans="1:22" ht="21.6" x14ac:dyDescent="0.6">
      <c r="D16" s="12" t="s">
        <v>54</v>
      </c>
      <c r="F16" s="23" t="s">
        <v>51</v>
      </c>
      <c r="H16" s="23" t="s">
        <v>58</v>
      </c>
      <c r="I16" s="26"/>
      <c r="J16" s="23" t="s">
        <v>56</v>
      </c>
      <c r="K16" s="26"/>
      <c r="L16" s="23" t="s">
        <v>39</v>
      </c>
      <c r="N16" s="12" t="s">
        <v>52</v>
      </c>
      <c r="P16" s="23" t="s">
        <v>39</v>
      </c>
      <c r="R16" s="15"/>
    </row>
    <row r="17" spans="1:22" ht="21.6" x14ac:dyDescent="0.65">
      <c r="A17" s="836" t="s">
        <v>202</v>
      </c>
      <c r="B17" s="837"/>
      <c r="D17" s="79" t="s">
        <v>203</v>
      </c>
      <c r="F17" s="79" t="s">
        <v>53</v>
      </c>
      <c r="H17" s="77">
        <v>10000000000</v>
      </c>
      <c r="I17" s="9"/>
      <c r="J17" s="77">
        <v>0</v>
      </c>
      <c r="L17" s="77">
        <v>5094076531</v>
      </c>
      <c r="N17" s="39">
        <f>L17/'صورت خالص دارایی ها'!$F$13</f>
        <v>4.5387972067991847E-2</v>
      </c>
      <c r="P17" s="102">
        <v>0</v>
      </c>
      <c r="Q17" s="18"/>
      <c r="R17" s="15"/>
      <c r="S17" s="9"/>
      <c r="T17" s="15"/>
      <c r="V17" s="15"/>
    </row>
    <row r="18" spans="1:22" ht="21.6" x14ac:dyDescent="0.65">
      <c r="A18" s="836" t="s">
        <v>123</v>
      </c>
      <c r="B18" s="837"/>
      <c r="D18" s="79" t="s">
        <v>128</v>
      </c>
      <c r="F18" s="79" t="s">
        <v>53</v>
      </c>
      <c r="H18" s="77">
        <v>18432000000</v>
      </c>
      <c r="I18" s="9"/>
      <c r="J18" s="77">
        <v>0</v>
      </c>
      <c r="L18" s="77">
        <v>18244372608</v>
      </c>
      <c r="N18" s="39">
        <f>L18/'صورت خالص دارایی ها'!$F$13</f>
        <v>0.16255646519848868</v>
      </c>
      <c r="P18" s="77">
        <v>9896756163</v>
      </c>
      <c r="Q18" s="18"/>
      <c r="R18" s="15"/>
      <c r="S18" s="9"/>
      <c r="T18" s="15"/>
      <c r="V18" s="15"/>
    </row>
    <row r="19" spans="1:22" ht="21.6" x14ac:dyDescent="0.65">
      <c r="A19" s="836" t="s">
        <v>204</v>
      </c>
      <c r="B19" s="837"/>
      <c r="D19" s="79" t="s">
        <v>205</v>
      </c>
      <c r="F19" s="79" t="s">
        <v>53</v>
      </c>
      <c r="H19" s="77">
        <v>53183000000</v>
      </c>
      <c r="I19" s="9"/>
      <c r="J19" s="77">
        <v>0</v>
      </c>
      <c r="L19" s="77">
        <v>33416798457</v>
      </c>
      <c r="N19" s="39">
        <f>L19/'صورت خالص دارایی ها'!$F$13</f>
        <v>0.29774203542840905</v>
      </c>
      <c r="P19" s="102">
        <v>0</v>
      </c>
      <c r="Q19" s="18"/>
      <c r="R19" s="15"/>
      <c r="V19" s="15"/>
    </row>
    <row r="20" spans="1:22" ht="21.6" x14ac:dyDescent="0.65">
      <c r="A20" s="836" t="s">
        <v>206</v>
      </c>
      <c r="B20" s="837"/>
      <c r="D20" s="79" t="s">
        <v>207</v>
      </c>
      <c r="F20" s="79" t="s">
        <v>53</v>
      </c>
      <c r="H20" s="77">
        <v>110703000000</v>
      </c>
      <c r="I20" s="9"/>
      <c r="J20" s="77">
        <v>0</v>
      </c>
      <c r="L20" s="77">
        <v>56669662762</v>
      </c>
      <c r="N20" s="39">
        <f>L20/'صورت خالص دارایی ها'!$F$13</f>
        <v>0.50492391602119291</v>
      </c>
      <c r="P20" s="102">
        <v>0</v>
      </c>
      <c r="Q20" s="18"/>
      <c r="R20" s="15"/>
      <c r="V20" s="15"/>
    </row>
    <row r="21" spans="1:22" ht="21.6" x14ac:dyDescent="0.65">
      <c r="A21" s="836" t="s">
        <v>178</v>
      </c>
      <c r="B21" s="837"/>
      <c r="D21" s="79" t="s">
        <v>208</v>
      </c>
      <c r="F21" s="79" t="s">
        <v>53</v>
      </c>
      <c r="H21" s="77">
        <v>565000000</v>
      </c>
      <c r="I21" s="9"/>
      <c r="J21" s="77">
        <v>0</v>
      </c>
      <c r="L21" s="77">
        <v>480143183</v>
      </c>
      <c r="N21" s="39">
        <f>L21/'صورت خالص دارایی ها'!$F$13</f>
        <v>4.278052213393552E-3</v>
      </c>
      <c r="P21" s="77">
        <v>9151858815</v>
      </c>
      <c r="Q21" s="18"/>
      <c r="R21" s="15"/>
      <c r="V21" s="15"/>
    </row>
    <row r="22" spans="1:22" ht="21.6" x14ac:dyDescent="0.65">
      <c r="A22" s="836" t="s">
        <v>209</v>
      </c>
      <c r="B22" s="837"/>
      <c r="D22" s="79" t="s">
        <v>210</v>
      </c>
      <c r="F22" s="79" t="s">
        <v>53</v>
      </c>
      <c r="H22" s="77">
        <v>24921000000</v>
      </c>
      <c r="I22" s="9"/>
      <c r="J22" s="77">
        <v>0</v>
      </c>
      <c r="L22" s="77">
        <v>12249117492</v>
      </c>
      <c r="N22" s="39">
        <f>L22/'صورت خالص دارایی ها'!$F$13</f>
        <v>0.10913903613366155</v>
      </c>
      <c r="P22" s="102">
        <v>0</v>
      </c>
      <c r="Q22" s="18"/>
      <c r="R22" s="15"/>
      <c r="V22" s="15"/>
    </row>
    <row r="23" spans="1:22" ht="21.6" x14ac:dyDescent="0.65">
      <c r="A23" s="836" t="s">
        <v>211</v>
      </c>
      <c r="B23" s="837"/>
      <c r="D23" s="79" t="s">
        <v>212</v>
      </c>
      <c r="F23" s="79" t="s">
        <v>53</v>
      </c>
      <c r="H23" s="77">
        <v>17984000000</v>
      </c>
      <c r="I23" s="9"/>
      <c r="J23" s="77">
        <v>0</v>
      </c>
      <c r="L23" s="77">
        <v>9745579278</v>
      </c>
      <c r="N23" s="39">
        <f>L23/'صورت خالص دارایی ها'!$F$13</f>
        <v>8.6832633425205238E-2</v>
      </c>
      <c r="P23" s="102">
        <v>0</v>
      </c>
      <c r="Q23" s="18"/>
      <c r="R23" s="15"/>
      <c r="V23" s="15"/>
    </row>
    <row r="24" spans="1:22" ht="21.6" x14ac:dyDescent="0.65">
      <c r="A24" s="836" t="s">
        <v>213</v>
      </c>
      <c r="B24" s="837"/>
      <c r="D24" s="79" t="s">
        <v>214</v>
      </c>
      <c r="F24" s="79" t="s">
        <v>53</v>
      </c>
      <c r="H24" s="77">
        <v>5467000000</v>
      </c>
      <c r="I24" s="9"/>
      <c r="J24" s="77">
        <v>0</v>
      </c>
      <c r="L24" s="77">
        <v>4233314733</v>
      </c>
      <c r="N24" s="39">
        <f>L24/'صورت خالص دارایی ها'!$F$13</f>
        <v>3.7718626661210314E-2</v>
      </c>
      <c r="P24" s="77">
        <v>7478644250</v>
      </c>
      <c r="Q24" s="18"/>
      <c r="R24" s="15"/>
      <c r="V24" s="15"/>
    </row>
    <row r="25" spans="1:22" ht="21.6" x14ac:dyDescent="0.65">
      <c r="A25" s="836" t="s">
        <v>180</v>
      </c>
      <c r="B25" s="837"/>
      <c r="D25" s="79" t="s">
        <v>215</v>
      </c>
      <c r="F25" s="79" t="s">
        <v>53</v>
      </c>
      <c r="H25" s="77">
        <v>4612000000</v>
      </c>
      <c r="I25" s="9"/>
      <c r="J25" s="77">
        <v>0</v>
      </c>
      <c r="L25" s="77">
        <v>3410407728</v>
      </c>
      <c r="N25" s="39">
        <f>L25/'صورت خالص دارایی ها'!$F$13</f>
        <v>3.0386565603587618E-2</v>
      </c>
      <c r="P25" s="77">
        <v>14564431718</v>
      </c>
      <c r="Q25" s="18"/>
      <c r="R25" s="15"/>
      <c r="V25" s="15"/>
    </row>
    <row r="26" spans="1:22" ht="21.6" x14ac:dyDescent="0.65">
      <c r="A26" s="836" t="s">
        <v>216</v>
      </c>
      <c r="B26" s="837"/>
      <c r="D26" s="79" t="s">
        <v>217</v>
      </c>
      <c r="F26" s="79" t="s">
        <v>53</v>
      </c>
      <c r="H26" s="77">
        <v>5000000000</v>
      </c>
      <c r="I26" s="9"/>
      <c r="J26" s="77">
        <v>0</v>
      </c>
      <c r="L26" s="77">
        <v>2605527662</v>
      </c>
      <c r="N26" s="39">
        <f>L26/'صورت خالص دارایی ها'!$F$13</f>
        <v>2.3215123688379486E-2</v>
      </c>
      <c r="P26" s="102">
        <v>0</v>
      </c>
      <c r="Q26" s="18"/>
      <c r="R26" s="15"/>
      <c r="V26" s="15"/>
    </row>
    <row r="27" spans="1:22" ht="21.6" x14ac:dyDescent="0.65">
      <c r="A27" s="836" t="s">
        <v>218</v>
      </c>
      <c r="B27" s="837"/>
      <c r="D27" s="79" t="s">
        <v>219</v>
      </c>
      <c r="F27" s="79" t="s">
        <v>53</v>
      </c>
      <c r="H27" s="77">
        <v>26083000000</v>
      </c>
      <c r="I27" s="9"/>
      <c r="J27" s="77">
        <v>0</v>
      </c>
      <c r="L27" s="77">
        <v>13182566727</v>
      </c>
      <c r="N27" s="39">
        <f>L27/'صورت خالص دارایی ها'!$F$13</f>
        <v>0.1174560230393827</v>
      </c>
      <c r="P27" s="102">
        <v>0</v>
      </c>
      <c r="Q27" s="18"/>
      <c r="R27" s="15"/>
      <c r="V27" s="15"/>
    </row>
    <row r="28" spans="1:22" ht="21.6" x14ac:dyDescent="0.65">
      <c r="A28" s="836" t="s">
        <v>156</v>
      </c>
      <c r="B28" s="837"/>
      <c r="D28" s="79" t="s">
        <v>157</v>
      </c>
      <c r="F28" s="79" t="s">
        <v>53</v>
      </c>
      <c r="H28" s="77">
        <v>1630000000</v>
      </c>
      <c r="I28" s="9"/>
      <c r="J28" s="77">
        <v>0</v>
      </c>
      <c r="L28" s="77">
        <v>1091902057</v>
      </c>
      <c r="N28" s="39">
        <f>L28/'صورت خالص دارایی ها'!$F$13</f>
        <v>9.7287937789128677E-3</v>
      </c>
      <c r="P28" s="77">
        <v>3925904301</v>
      </c>
      <c r="Q28" s="18"/>
      <c r="R28" s="15"/>
      <c r="V28" s="15"/>
    </row>
    <row r="29" spans="1:22" ht="21.6" x14ac:dyDescent="0.65">
      <c r="A29" s="836" t="s">
        <v>220</v>
      </c>
      <c r="B29" s="837"/>
      <c r="D29" s="79" t="s">
        <v>221</v>
      </c>
      <c r="F29" s="79" t="s">
        <v>53</v>
      </c>
      <c r="H29" s="77">
        <v>2306000000</v>
      </c>
      <c r="I29" s="9"/>
      <c r="J29" s="77">
        <v>0</v>
      </c>
      <c r="L29" s="77">
        <v>1164318929</v>
      </c>
      <c r="N29" s="39">
        <f>L29/'صورت خالص دارایی ها'!$F$13</f>
        <v>1.0374024556971497E-2</v>
      </c>
      <c r="P29" s="102">
        <v>0</v>
      </c>
      <c r="Q29" s="18"/>
      <c r="R29" s="15"/>
      <c r="V29" s="15"/>
    </row>
    <row r="30" spans="1:22" ht="21.6" x14ac:dyDescent="0.65">
      <c r="A30" s="836" t="s">
        <v>154</v>
      </c>
      <c r="B30" s="837"/>
      <c r="D30" s="79" t="s">
        <v>155</v>
      </c>
      <c r="F30" s="79" t="s">
        <v>53</v>
      </c>
      <c r="H30" s="77">
        <v>4286000000</v>
      </c>
      <c r="I30" s="9"/>
      <c r="J30" s="77">
        <v>0</v>
      </c>
      <c r="L30" s="77">
        <v>2905385589</v>
      </c>
      <c r="N30" s="39">
        <f>L30/'صورت خالص دارایی ها'!$F$13</f>
        <v>2.5886843112345466E-2</v>
      </c>
      <c r="P30" s="77">
        <v>79978156339</v>
      </c>
      <c r="Q30" s="18"/>
      <c r="R30" s="15"/>
      <c r="V30" s="15"/>
    </row>
    <row r="31" spans="1:22" ht="21.6" x14ac:dyDescent="0.65">
      <c r="A31" s="836" t="s">
        <v>126</v>
      </c>
      <c r="B31" s="837"/>
      <c r="D31" s="79" t="s">
        <v>131</v>
      </c>
      <c r="F31" s="79" t="s">
        <v>53</v>
      </c>
      <c r="H31" s="102">
        <v>0</v>
      </c>
      <c r="I31" s="9"/>
      <c r="J31" s="102">
        <v>0</v>
      </c>
      <c r="L31" s="102">
        <v>0</v>
      </c>
      <c r="N31" s="39">
        <f>L31/'صورت خالص دارایی ها'!$F$13</f>
        <v>0</v>
      </c>
      <c r="P31" s="77">
        <v>71389058387</v>
      </c>
      <c r="Q31" s="18"/>
      <c r="R31" s="15"/>
      <c r="V31" s="15"/>
    </row>
    <row r="32" spans="1:22" ht="21.6" x14ac:dyDescent="0.65">
      <c r="A32" s="836" t="s">
        <v>158</v>
      </c>
      <c r="B32" s="837"/>
      <c r="D32" s="79" t="s">
        <v>159</v>
      </c>
      <c r="F32" s="79" t="s">
        <v>53</v>
      </c>
      <c r="H32" s="102">
        <v>0</v>
      </c>
      <c r="I32" s="9"/>
      <c r="J32" s="102">
        <v>0</v>
      </c>
      <c r="L32" s="102">
        <v>0</v>
      </c>
      <c r="N32" s="39">
        <f>L32/'صورت خالص دارایی ها'!$F$13</f>
        <v>0</v>
      </c>
      <c r="P32" s="77">
        <v>7779069788</v>
      </c>
      <c r="Q32" s="18"/>
      <c r="R32" s="15"/>
      <c r="V32" s="15"/>
    </row>
    <row r="33" spans="1:22" ht="21.6" x14ac:dyDescent="0.65">
      <c r="A33" s="836" t="s">
        <v>222</v>
      </c>
      <c r="B33" s="837"/>
      <c r="D33" s="79" t="s">
        <v>223</v>
      </c>
      <c r="F33" s="79" t="s">
        <v>53</v>
      </c>
      <c r="H33" s="102">
        <v>0</v>
      </c>
      <c r="I33" s="9"/>
      <c r="J33" s="102">
        <v>0</v>
      </c>
      <c r="L33" s="102">
        <v>0</v>
      </c>
      <c r="N33" s="39">
        <f>L33/'صورت خالص دارایی ها'!$F$13</f>
        <v>0</v>
      </c>
      <c r="P33" s="77">
        <v>31426802859</v>
      </c>
      <c r="Q33" s="18"/>
      <c r="R33" s="15"/>
      <c r="V33" s="15"/>
    </row>
    <row r="34" spans="1:22" ht="21.6" x14ac:dyDescent="0.65">
      <c r="A34" s="836" t="s">
        <v>224</v>
      </c>
      <c r="B34" s="837"/>
      <c r="D34" s="79" t="s">
        <v>225</v>
      </c>
      <c r="F34" s="79" t="s">
        <v>53</v>
      </c>
      <c r="H34" s="102">
        <v>0</v>
      </c>
      <c r="I34" s="9"/>
      <c r="J34" s="102">
        <v>0</v>
      </c>
      <c r="L34" s="102">
        <v>0</v>
      </c>
      <c r="N34" s="39">
        <f>L34/'صورت خالص دارایی ها'!$F$13</f>
        <v>0</v>
      </c>
      <c r="P34" s="77">
        <v>1945435236</v>
      </c>
      <c r="Q34" s="18"/>
      <c r="R34" s="15"/>
      <c r="V34" s="15"/>
    </row>
    <row r="35" spans="1:22" ht="21.6" x14ac:dyDescent="0.65">
      <c r="A35" s="836" t="s">
        <v>226</v>
      </c>
      <c r="B35" s="837"/>
      <c r="D35" s="79" t="s">
        <v>227</v>
      </c>
      <c r="F35" s="79" t="s">
        <v>53</v>
      </c>
      <c r="H35" s="102">
        <v>0</v>
      </c>
      <c r="I35" s="9"/>
      <c r="J35" s="102">
        <v>0</v>
      </c>
      <c r="K35" s="74"/>
      <c r="L35" s="102">
        <v>0</v>
      </c>
      <c r="N35" s="39">
        <f>L35/'صورت خالص دارایی ها'!$F$13</f>
        <v>0</v>
      </c>
      <c r="P35" s="77">
        <v>195532029395</v>
      </c>
      <c r="Q35" s="18"/>
      <c r="R35" s="15"/>
      <c r="V35" s="15"/>
    </row>
    <row r="36" spans="1:22" ht="21.6" x14ac:dyDescent="0.65">
      <c r="A36" s="836" t="s">
        <v>127</v>
      </c>
      <c r="B36" s="837"/>
      <c r="D36" s="79" t="s">
        <v>132</v>
      </c>
      <c r="F36" s="79" t="s">
        <v>53</v>
      </c>
      <c r="H36" s="102">
        <v>0</v>
      </c>
      <c r="I36" s="9"/>
      <c r="J36" s="102">
        <v>0</v>
      </c>
      <c r="K36" s="74"/>
      <c r="L36" s="102">
        <v>0</v>
      </c>
      <c r="N36" s="39">
        <f>L36/'صورت خالص دارایی ها'!$F$13</f>
        <v>0</v>
      </c>
      <c r="P36" s="77">
        <v>66772218741</v>
      </c>
      <c r="Q36" s="18"/>
      <c r="V36" s="15"/>
    </row>
    <row r="37" spans="1:22" ht="21.6" x14ac:dyDescent="0.65">
      <c r="A37" s="836" t="s">
        <v>179</v>
      </c>
      <c r="B37" s="837"/>
      <c r="D37" s="79" t="s">
        <v>228</v>
      </c>
      <c r="F37" s="79" t="s">
        <v>53</v>
      </c>
      <c r="H37" s="102">
        <v>0</v>
      </c>
      <c r="I37" s="9"/>
      <c r="J37" s="102">
        <v>0</v>
      </c>
      <c r="K37" s="9"/>
      <c r="L37" s="102">
        <v>0</v>
      </c>
      <c r="N37" s="39">
        <f>L37/'صورت خالص دارایی ها'!$F$13</f>
        <v>0</v>
      </c>
      <c r="P37" s="77">
        <v>1109947939</v>
      </c>
      <c r="Q37" s="18"/>
      <c r="V37" s="15"/>
    </row>
    <row r="38" spans="1:22" ht="21.6" x14ac:dyDescent="0.65">
      <c r="A38" s="836" t="s">
        <v>182</v>
      </c>
      <c r="B38" s="837"/>
      <c r="D38" s="79" t="s">
        <v>229</v>
      </c>
      <c r="F38" s="79" t="s">
        <v>53</v>
      </c>
      <c r="H38" s="102">
        <v>0</v>
      </c>
      <c r="I38" s="9"/>
      <c r="J38" s="102">
        <v>0</v>
      </c>
      <c r="K38" s="9"/>
      <c r="L38" s="102">
        <v>0</v>
      </c>
      <c r="N38" s="39">
        <f>L38/'صورت خالص دارایی ها'!$F$13</f>
        <v>0</v>
      </c>
      <c r="P38" s="77">
        <v>76584972281</v>
      </c>
      <c r="Q38" s="18"/>
      <c r="V38" s="15"/>
    </row>
    <row r="39" spans="1:22" ht="21.6" x14ac:dyDescent="0.65">
      <c r="A39" s="836" t="s">
        <v>150</v>
      </c>
      <c r="B39" s="837"/>
      <c r="D39" s="79" t="s">
        <v>151</v>
      </c>
      <c r="F39" s="79" t="s">
        <v>53</v>
      </c>
      <c r="H39" s="102">
        <v>0</v>
      </c>
      <c r="I39" s="9"/>
      <c r="J39" s="102">
        <v>0</v>
      </c>
      <c r="K39" s="9"/>
      <c r="L39" s="102">
        <v>0</v>
      </c>
      <c r="N39" s="39">
        <f>L39/'صورت خالص دارایی ها'!$F$13</f>
        <v>0</v>
      </c>
      <c r="P39" s="77">
        <v>48078176440</v>
      </c>
      <c r="Q39" s="18"/>
      <c r="V39" s="15"/>
    </row>
    <row r="40" spans="1:22" ht="21.6" x14ac:dyDescent="0.65">
      <c r="A40" s="836" t="s">
        <v>230</v>
      </c>
      <c r="B40" s="837"/>
      <c r="D40" s="79" t="s">
        <v>231</v>
      </c>
      <c r="F40" s="79" t="s">
        <v>53</v>
      </c>
      <c r="H40" s="102">
        <v>0</v>
      </c>
      <c r="I40" s="9"/>
      <c r="J40" s="102">
        <v>0</v>
      </c>
      <c r="K40" s="9"/>
      <c r="L40" s="102">
        <v>0</v>
      </c>
      <c r="N40" s="39">
        <f>L40/'صورت خالص دارایی ها'!$F$13</f>
        <v>0</v>
      </c>
      <c r="P40" s="77">
        <v>15165060145</v>
      </c>
      <c r="Q40" s="18"/>
      <c r="V40" s="15"/>
    </row>
    <row r="41" spans="1:22" ht="21.6" x14ac:dyDescent="0.65">
      <c r="A41" s="836" t="s">
        <v>125</v>
      </c>
      <c r="B41" s="837"/>
      <c r="D41" s="79" t="s">
        <v>130</v>
      </c>
      <c r="F41" s="79" t="s">
        <v>53</v>
      </c>
      <c r="H41" s="102">
        <v>0</v>
      </c>
      <c r="I41" s="9"/>
      <c r="J41" s="102">
        <v>0</v>
      </c>
      <c r="K41" s="9"/>
      <c r="L41" s="102">
        <v>0</v>
      </c>
      <c r="N41" s="39">
        <f>L41/'صورت خالص دارایی ها'!$F$13</f>
        <v>0</v>
      </c>
      <c r="P41" s="77">
        <v>64019578348</v>
      </c>
      <c r="Q41" s="18"/>
      <c r="V41" s="15"/>
    </row>
    <row r="42" spans="1:22" ht="21.6" x14ac:dyDescent="0.65">
      <c r="A42" s="836" t="s">
        <v>124</v>
      </c>
      <c r="B42" s="837"/>
      <c r="D42" s="79" t="s">
        <v>129</v>
      </c>
      <c r="F42" s="79" t="s">
        <v>53</v>
      </c>
      <c r="H42" s="102">
        <v>0</v>
      </c>
      <c r="I42" s="9"/>
      <c r="J42" s="102">
        <v>0</v>
      </c>
      <c r="K42" s="9"/>
      <c r="L42" s="102">
        <v>0</v>
      </c>
      <c r="N42" s="39">
        <f>L42/'صورت خالص دارایی ها'!$F$13</f>
        <v>0</v>
      </c>
      <c r="P42" s="77">
        <v>43363858876</v>
      </c>
      <c r="Q42" s="18"/>
      <c r="V42" s="15"/>
    </row>
    <row r="43" spans="1:22" ht="21.6" x14ac:dyDescent="0.65">
      <c r="A43" s="836" t="s">
        <v>152</v>
      </c>
      <c r="B43" s="837"/>
      <c r="D43" s="79" t="s">
        <v>153</v>
      </c>
      <c r="F43" s="79" t="s">
        <v>53</v>
      </c>
      <c r="H43" s="102">
        <v>0</v>
      </c>
      <c r="I43" s="9"/>
      <c r="J43" s="102">
        <v>0</v>
      </c>
      <c r="K43" s="9"/>
      <c r="L43" s="102">
        <v>0</v>
      </c>
      <c r="N43" s="39">
        <f>L43/'صورت خالص دارایی ها'!$F$13</f>
        <v>0</v>
      </c>
      <c r="P43" s="77">
        <v>115085591932</v>
      </c>
      <c r="Q43" s="18"/>
      <c r="V43" s="15"/>
    </row>
    <row r="44" spans="1:22" s="19" customFormat="1" ht="22.2" thickBot="1" x14ac:dyDescent="0.7">
      <c r="A44" s="830" t="s">
        <v>36</v>
      </c>
      <c r="B44" s="831"/>
      <c r="H44" s="8">
        <f>SUM(H17:H43)</f>
        <v>285172000000</v>
      </c>
      <c r="I44" s="26">
        <f>SUM(I17:I43)</f>
        <v>0</v>
      </c>
      <c r="J44" s="8">
        <f>SUM(J17:J43)</f>
        <v>0</v>
      </c>
      <c r="K44" s="10"/>
      <c r="L44" s="8">
        <f>SUM(L17:L43)</f>
        <v>164493173736</v>
      </c>
      <c r="N44" s="40">
        <f>SUM(N17:N43)</f>
        <v>1.4656261109291326</v>
      </c>
      <c r="P44" s="8">
        <f>SUM(P17:P43)</f>
        <v>863247551953</v>
      </c>
      <c r="V44" s="14">
        <f>SUM(V17:V22)</f>
        <v>0</v>
      </c>
    </row>
    <row r="45" spans="1:22" s="19" customFormat="1" ht="15" customHeight="1" thickTop="1" x14ac:dyDescent="0.65">
      <c r="A45" s="25"/>
      <c r="B45" s="41"/>
      <c r="H45" s="26"/>
      <c r="I45" s="26"/>
      <c r="J45" s="26"/>
      <c r="K45" s="10"/>
      <c r="L45" s="13"/>
      <c r="N45" s="42"/>
      <c r="P45" s="26"/>
      <c r="V45" s="14"/>
    </row>
    <row r="47" spans="1:22" x14ac:dyDescent="0.6">
      <c r="B47" s="35"/>
      <c r="D47" s="45"/>
      <c r="F47" s="35"/>
      <c r="H47" s="35"/>
      <c r="J47" s="45"/>
      <c r="L47" s="35"/>
    </row>
    <row r="48" spans="1:22" x14ac:dyDescent="0.6">
      <c r="D48" s="68"/>
      <c r="E48" s="35"/>
      <c r="F48" s="69"/>
      <c r="G48" s="35"/>
      <c r="H48" s="70"/>
      <c r="J48" s="9"/>
    </row>
    <row r="49" spans="1:17" x14ac:dyDescent="0.6">
      <c r="D49" s="46"/>
      <c r="F49" s="44"/>
      <c r="H49" s="46"/>
      <c r="J49" s="9"/>
    </row>
    <row r="50" spans="1:17" ht="24" customHeight="1" x14ac:dyDescent="0.6">
      <c r="D50" s="45"/>
      <c r="F50" s="35"/>
      <c r="H50" s="35"/>
      <c r="J50" s="35"/>
      <c r="L50" s="35"/>
    </row>
    <row r="51" spans="1:17" x14ac:dyDescent="0.6">
      <c r="D51" s="46"/>
      <c r="F51" s="47"/>
      <c r="G51" s="48"/>
      <c r="H51" s="49"/>
      <c r="J51" s="9"/>
    </row>
    <row r="52" spans="1:17" x14ac:dyDescent="0.6">
      <c r="D52" s="43"/>
      <c r="F52" s="44"/>
      <c r="H52" s="43"/>
      <c r="J52" s="9"/>
    </row>
    <row r="54" spans="1:17" x14ac:dyDescent="0.6">
      <c r="A54" s="829"/>
      <c r="B54" s="829"/>
      <c r="C54" s="829"/>
      <c r="D54" s="829"/>
      <c r="E54" s="829"/>
      <c r="F54" s="829"/>
      <c r="G54" s="829"/>
      <c r="H54" s="829"/>
      <c r="I54" s="829"/>
      <c r="J54" s="829"/>
      <c r="K54" s="829"/>
      <c r="L54" s="829"/>
      <c r="M54" s="829"/>
      <c r="N54" s="829"/>
      <c r="O54" s="829"/>
      <c r="P54" s="829"/>
      <c r="Q54" s="829"/>
    </row>
  </sheetData>
  <mergeCells count="39">
    <mergeCell ref="A22:B22"/>
    <mergeCell ref="A23:B23"/>
    <mergeCell ref="A38:B38"/>
    <mergeCell ref="A24:B24"/>
    <mergeCell ref="A25:B25"/>
    <mergeCell ref="A35:B35"/>
    <mergeCell ref="A36:B36"/>
    <mergeCell ref="A42:B42"/>
    <mergeCell ref="A43:B43"/>
    <mergeCell ref="A39:B39"/>
    <mergeCell ref="A41:B41"/>
    <mergeCell ref="A1:Q1"/>
    <mergeCell ref="A2:Q2"/>
    <mergeCell ref="A10:E10"/>
    <mergeCell ref="A6:R6"/>
    <mergeCell ref="A9:E9"/>
    <mergeCell ref="A4:Q4"/>
    <mergeCell ref="A3:Q3"/>
    <mergeCell ref="A28:B28"/>
    <mergeCell ref="A29:B29"/>
    <mergeCell ref="A33:B33"/>
    <mergeCell ref="A40:B40"/>
    <mergeCell ref="A21:B21"/>
    <mergeCell ref="A54:Q54"/>
    <mergeCell ref="A44:B44"/>
    <mergeCell ref="A12:B12"/>
    <mergeCell ref="B14:R14"/>
    <mergeCell ref="D15:N15"/>
    <mergeCell ref="A17:B17"/>
    <mergeCell ref="A18:B18"/>
    <mergeCell ref="A19:B19"/>
    <mergeCell ref="A20:B20"/>
    <mergeCell ref="A26:B26"/>
    <mergeCell ref="A27:B27"/>
    <mergeCell ref="A30:B30"/>
    <mergeCell ref="A37:B37"/>
    <mergeCell ref="A31:B31"/>
    <mergeCell ref="A32:B32"/>
    <mergeCell ref="A34:B34"/>
  </mergeCells>
  <phoneticPr fontId="11" type="noConversion"/>
  <printOptions horizontalCentered="1"/>
  <pageMargins left="0.24" right="0.27" top="0.3" bottom="0.17" header="6.4960630000000005E-2" footer="0.33"/>
  <pageSetup paperSize="9" scale="55" fitToWidth="0" orientation="landscape" r:id="rId1"/>
  <headerFooter scaleWithDoc="0" alignWithMargins="0">
    <oddFooter>&amp;C&amp;"B Mitra,Bold"&amp;10 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41"/>
  <sheetViews>
    <sheetView rightToLeft="1" view="pageBreakPreview" topLeftCell="A13" zoomScale="90" zoomScaleNormal="84" zoomScaleSheetLayoutView="90" workbookViewId="0">
      <selection activeCell="A2" sqref="A2:P2"/>
    </sheetView>
  </sheetViews>
  <sheetFormatPr defaultColWidth="9.109375" defaultRowHeight="16.2" x14ac:dyDescent="0.45"/>
  <cols>
    <col min="1" max="1" width="3.6640625" style="20" customWidth="1"/>
    <col min="2" max="2" width="22.6640625" style="20" customWidth="1"/>
    <col min="3" max="3" width="1.33203125" style="20" customWidth="1"/>
    <col min="4" max="4" width="13" style="20" bestFit="1" customWidth="1"/>
    <col min="5" max="5" width="1.33203125" style="20" customWidth="1"/>
    <col min="6" max="6" width="14.6640625" style="20" bestFit="1" customWidth="1"/>
    <col min="7" max="7" width="1.33203125" style="20" customWidth="1"/>
    <col min="8" max="8" width="23.33203125" style="20" bestFit="1" customWidth="1"/>
    <col min="9" max="9" width="1.33203125" style="20" customWidth="1"/>
    <col min="10" max="10" width="23.109375" style="20" bestFit="1" customWidth="1"/>
    <col min="11" max="11" width="1.33203125" style="20" customWidth="1"/>
    <col min="12" max="12" width="23.33203125" style="20" bestFit="1" customWidth="1"/>
    <col min="13" max="13" width="1.33203125" style="20" customWidth="1"/>
    <col min="14" max="14" width="22.88671875" style="20" bestFit="1" customWidth="1"/>
    <col min="15" max="15" width="1.33203125" style="20" customWidth="1"/>
    <col min="16" max="16" width="23.6640625" style="20" customWidth="1"/>
    <col min="17" max="18" width="13.6640625" style="20" bestFit="1" customWidth="1"/>
    <col min="19" max="16384" width="9.109375" style="20"/>
  </cols>
  <sheetData>
    <row r="1" spans="1:18" ht="25.2" x14ac:dyDescent="0.45">
      <c r="A1" s="688" t="s">
        <v>248</v>
      </c>
      <c r="B1" s="688"/>
      <c r="C1" s="688"/>
      <c r="D1" s="688"/>
      <c r="E1" s="688"/>
      <c r="F1" s="688"/>
      <c r="G1" s="688"/>
      <c r="H1" s="688"/>
      <c r="I1" s="688"/>
      <c r="J1" s="688"/>
      <c r="K1" s="688"/>
      <c r="L1" s="688"/>
      <c r="M1" s="688"/>
      <c r="N1" s="688"/>
      <c r="O1" s="688"/>
      <c r="P1" s="688"/>
      <c r="Q1" s="55"/>
    </row>
    <row r="2" spans="1:18" ht="25.2" x14ac:dyDescent="0.45">
      <c r="A2" s="688" t="s">
        <v>168</v>
      </c>
      <c r="B2" s="688"/>
      <c r="C2" s="688"/>
      <c r="D2" s="688"/>
      <c r="E2" s="688"/>
      <c r="F2" s="688"/>
      <c r="G2" s="688"/>
      <c r="H2" s="688"/>
      <c r="I2" s="688"/>
      <c r="J2" s="688"/>
      <c r="K2" s="688"/>
      <c r="L2" s="688"/>
      <c r="M2" s="688"/>
      <c r="N2" s="688"/>
      <c r="O2" s="688"/>
      <c r="P2" s="688"/>
      <c r="Q2" s="55"/>
    </row>
    <row r="3" spans="1:18" ht="25.2" x14ac:dyDescent="0.45">
      <c r="A3" s="688" t="s">
        <v>121</v>
      </c>
      <c r="B3" s="688"/>
      <c r="C3" s="688"/>
      <c r="D3" s="688"/>
      <c r="E3" s="688"/>
      <c r="F3" s="688"/>
      <c r="G3" s="688"/>
      <c r="H3" s="688"/>
      <c r="I3" s="688"/>
      <c r="J3" s="688"/>
      <c r="K3" s="688"/>
      <c r="L3" s="688"/>
      <c r="M3" s="688"/>
      <c r="N3" s="688"/>
      <c r="O3" s="688"/>
      <c r="P3" s="688"/>
      <c r="Q3" s="55"/>
    </row>
    <row r="4" spans="1:18" ht="25.2" x14ac:dyDescent="0.45">
      <c r="A4" s="688" t="s">
        <v>189</v>
      </c>
      <c r="B4" s="688"/>
      <c r="C4" s="688"/>
      <c r="D4" s="688"/>
      <c r="E4" s="688"/>
      <c r="F4" s="688"/>
      <c r="G4" s="688"/>
      <c r="H4" s="688"/>
      <c r="I4" s="688"/>
      <c r="J4" s="688"/>
      <c r="K4" s="688"/>
      <c r="L4" s="688"/>
      <c r="M4" s="688"/>
      <c r="N4" s="688"/>
      <c r="O4" s="688"/>
      <c r="P4" s="688"/>
      <c r="Q4" s="55"/>
    </row>
    <row r="6" spans="1:18" s="27" customFormat="1" ht="16.8" x14ac:dyDescent="0.5">
      <c r="B6" s="838" t="s">
        <v>181</v>
      </c>
      <c r="C6" s="839"/>
      <c r="D6" s="839"/>
      <c r="E6" s="839"/>
      <c r="F6" s="839"/>
      <c r="G6" s="839"/>
      <c r="H6" s="839"/>
      <c r="I6" s="839"/>
      <c r="J6" s="839"/>
      <c r="K6" s="839"/>
      <c r="L6" s="839"/>
      <c r="M6" s="839"/>
      <c r="N6" s="839"/>
      <c r="O6" s="839"/>
      <c r="P6" s="839"/>
    </row>
    <row r="7" spans="1:18" ht="18.600000000000001" x14ac:dyDescent="0.45">
      <c r="D7" s="848" t="str">
        <f>'7.7-1'!D15:N15</f>
        <v>1400/09/30</v>
      </c>
      <c r="E7" s="849"/>
      <c r="F7" s="849"/>
      <c r="G7" s="849"/>
      <c r="H7" s="849"/>
      <c r="I7" s="849"/>
      <c r="J7" s="849"/>
      <c r="K7" s="849"/>
      <c r="L7" s="849"/>
      <c r="M7" s="849"/>
      <c r="N7" s="849"/>
      <c r="P7" s="28" t="str">
        <f>'7.7-1'!P15</f>
        <v>1400/06/31</v>
      </c>
    </row>
    <row r="8" spans="1:18" ht="18.600000000000001" x14ac:dyDescent="0.45">
      <c r="D8" s="5" t="s">
        <v>54</v>
      </c>
      <c r="F8" s="28" t="s">
        <v>51</v>
      </c>
      <c r="H8" s="28" t="s">
        <v>58</v>
      </c>
      <c r="J8" s="28" t="s">
        <v>56</v>
      </c>
      <c r="L8" s="28" t="s">
        <v>39</v>
      </c>
      <c r="N8" s="5" t="s">
        <v>52</v>
      </c>
      <c r="P8" s="28" t="s">
        <v>39</v>
      </c>
    </row>
    <row r="9" spans="1:18" ht="18" customHeight="1" x14ac:dyDescent="0.65">
      <c r="A9" s="836" t="s">
        <v>232</v>
      </c>
      <c r="B9" s="837"/>
      <c r="D9" s="79" t="s">
        <v>234</v>
      </c>
      <c r="E9" s="78"/>
      <c r="F9" s="79" t="s">
        <v>21</v>
      </c>
      <c r="H9" s="77">
        <v>462400000000</v>
      </c>
      <c r="J9" s="77">
        <v>34164308044</v>
      </c>
      <c r="L9" s="77">
        <v>496012634060</v>
      </c>
      <c r="N9" s="64">
        <f>L9/'صورت خالص دارایی ها'!$F$13</f>
        <v>4.419448244070038</v>
      </c>
      <c r="O9" s="7"/>
      <c r="P9" s="77">
        <v>0</v>
      </c>
      <c r="Q9" s="17"/>
      <c r="R9" s="6"/>
    </row>
    <row r="10" spans="1:18" ht="21.6" x14ac:dyDescent="0.65">
      <c r="A10" s="836" t="s">
        <v>134</v>
      </c>
      <c r="B10" s="837"/>
      <c r="D10" s="79" t="s">
        <v>137</v>
      </c>
      <c r="E10" s="78"/>
      <c r="F10" s="79" t="s">
        <v>23</v>
      </c>
      <c r="H10" s="77">
        <v>324600000000</v>
      </c>
      <c r="J10" s="77">
        <v>18219870472</v>
      </c>
      <c r="L10" s="77">
        <v>341137032726</v>
      </c>
      <c r="N10" s="64">
        <f>L10/'صورت خالص دارایی ها'!$F$13</f>
        <v>3.0395142315786514</v>
      </c>
      <c r="O10" s="7"/>
      <c r="P10" s="77">
        <v>244185354713</v>
      </c>
      <c r="Q10" s="17"/>
      <c r="R10" s="6"/>
    </row>
    <row r="11" spans="1:18" ht="18" customHeight="1" x14ac:dyDescent="0.65">
      <c r="A11" s="836" t="s">
        <v>233</v>
      </c>
      <c r="B11" s="837"/>
      <c r="D11" s="79" t="s">
        <v>235</v>
      </c>
      <c r="E11" s="78"/>
      <c r="F11" s="79" t="s">
        <v>139</v>
      </c>
      <c r="H11" s="77">
        <v>195400000000</v>
      </c>
      <c r="J11" s="77">
        <v>2193020003</v>
      </c>
      <c r="L11" s="77">
        <v>190328723425</v>
      </c>
      <c r="N11" s="64">
        <f>L11/'صورت خالص دارایی ها'!$F$13</f>
        <v>1.6958195916335448</v>
      </c>
      <c r="O11" s="7"/>
      <c r="P11" s="77">
        <v>0</v>
      </c>
      <c r="Q11" s="17"/>
      <c r="R11" s="6"/>
    </row>
    <row r="12" spans="1:18" ht="21.6" x14ac:dyDescent="0.65">
      <c r="A12" s="836" t="s">
        <v>133</v>
      </c>
      <c r="B12" s="837"/>
      <c r="D12" s="79" t="s">
        <v>136</v>
      </c>
      <c r="E12" s="78"/>
      <c r="F12" s="79" t="s">
        <v>21</v>
      </c>
      <c r="H12" s="102">
        <v>0</v>
      </c>
      <c r="I12" s="1"/>
      <c r="J12" s="77">
        <v>0</v>
      </c>
      <c r="K12" s="1"/>
      <c r="L12" s="77">
        <v>0</v>
      </c>
      <c r="N12" s="64">
        <f>L12/'صورت خالص دارایی ها'!$F$13</f>
        <v>0</v>
      </c>
      <c r="O12" s="7"/>
      <c r="P12" s="77">
        <v>24334782819</v>
      </c>
      <c r="Q12" s="17"/>
      <c r="R12" s="6"/>
    </row>
    <row r="13" spans="1:18" ht="21.6" x14ac:dyDescent="0.65">
      <c r="A13" s="836" t="s">
        <v>135</v>
      </c>
      <c r="B13" s="837"/>
      <c r="D13" s="79" t="s">
        <v>138</v>
      </c>
      <c r="E13" s="78"/>
      <c r="F13" s="79" t="s">
        <v>139</v>
      </c>
      <c r="H13" s="102">
        <v>0</v>
      </c>
      <c r="I13" s="1"/>
      <c r="J13" s="77">
        <v>0</v>
      </c>
      <c r="K13" s="1"/>
      <c r="L13" s="77">
        <v>0</v>
      </c>
      <c r="N13" s="64">
        <f>L13/'صورت خالص دارایی ها'!$F$13</f>
        <v>0</v>
      </c>
      <c r="O13" s="7"/>
      <c r="P13" s="77">
        <v>92575656195</v>
      </c>
      <c r="Q13" s="17"/>
      <c r="R13" s="6"/>
    </row>
    <row r="14" spans="1:18" s="27" customFormat="1" ht="19.2" thickBot="1" x14ac:dyDescent="0.55000000000000004">
      <c r="A14" s="846" t="s">
        <v>36</v>
      </c>
      <c r="B14" s="847"/>
      <c r="H14" s="21">
        <f>SUM(H9:H13)</f>
        <v>982400000000</v>
      </c>
      <c r="J14" s="21">
        <f>SUM(J9:J13)</f>
        <v>54577198519</v>
      </c>
      <c r="L14" s="21">
        <f>SUM(L9:L13)</f>
        <v>1027478390211</v>
      </c>
      <c r="N14" s="65">
        <f>SUM(N9:N13)</f>
        <v>9.154782067282234</v>
      </c>
      <c r="P14" s="21">
        <f>SUM(P9:P13)</f>
        <v>361095793727</v>
      </c>
    </row>
    <row r="15" spans="1:18" ht="18.600000000000001" thickTop="1" x14ac:dyDescent="0.45">
      <c r="H15" s="24"/>
      <c r="J15" s="24"/>
      <c r="L15" s="24"/>
      <c r="N15" s="24"/>
      <c r="P15" s="24"/>
    </row>
    <row r="16" spans="1:18" ht="18" x14ac:dyDescent="0.45">
      <c r="H16" s="17"/>
      <c r="J16" s="17"/>
      <c r="L16" s="17"/>
      <c r="N16" s="17"/>
      <c r="P16" s="17"/>
    </row>
    <row r="17" spans="1:16" ht="18" x14ac:dyDescent="0.5">
      <c r="B17" s="838" t="s">
        <v>240</v>
      </c>
      <c r="C17" s="839"/>
      <c r="D17" s="839"/>
      <c r="E17" s="839"/>
      <c r="F17" s="839"/>
      <c r="G17" s="839"/>
      <c r="H17" s="839"/>
      <c r="I17" s="839"/>
      <c r="J17" s="839"/>
      <c r="K17" s="839"/>
      <c r="L17" s="839"/>
      <c r="M17" s="839"/>
      <c r="N17" s="839"/>
      <c r="P17" s="17"/>
    </row>
    <row r="18" spans="1:16" ht="18" x14ac:dyDescent="0.45">
      <c r="H18" s="17"/>
      <c r="J18" s="17"/>
      <c r="L18" s="17"/>
      <c r="N18" s="17"/>
      <c r="P18" s="17"/>
    </row>
    <row r="19" spans="1:16" ht="18" x14ac:dyDescent="0.45">
      <c r="H19" s="17"/>
      <c r="J19" s="17"/>
      <c r="L19" s="17"/>
      <c r="N19" s="17"/>
      <c r="P19" s="17"/>
    </row>
    <row r="20" spans="1:16" ht="27" x14ac:dyDescent="0.75">
      <c r="A20" s="66"/>
      <c r="D20" s="5" t="s">
        <v>167</v>
      </c>
      <c r="F20" s="28" t="s">
        <v>173</v>
      </c>
      <c r="H20" s="28" t="s">
        <v>160</v>
      </c>
      <c r="J20" s="28" t="s">
        <v>242</v>
      </c>
      <c r="L20" s="28" t="s">
        <v>174</v>
      </c>
      <c r="N20" s="5" t="s">
        <v>161</v>
      </c>
      <c r="P20" s="17"/>
    </row>
    <row r="21" spans="1:16" ht="24.6" x14ac:dyDescent="0.45">
      <c r="D21" s="52"/>
      <c r="F21" s="18" t="s">
        <v>119</v>
      </c>
      <c r="G21" s="18"/>
      <c r="H21" s="18" t="s">
        <v>175</v>
      </c>
      <c r="I21" s="18"/>
      <c r="J21" s="18" t="s">
        <v>119</v>
      </c>
      <c r="K21" s="18"/>
      <c r="L21" s="18" t="s">
        <v>119</v>
      </c>
      <c r="M21" s="18"/>
      <c r="N21" s="104"/>
      <c r="P21" s="17"/>
    </row>
    <row r="22" spans="1:16" ht="21.6" x14ac:dyDescent="0.65">
      <c r="A22" s="836" t="s">
        <v>163</v>
      </c>
      <c r="B22" s="837"/>
      <c r="D22" s="107">
        <v>4040500</v>
      </c>
      <c r="E22" s="108"/>
      <c r="F22" s="107">
        <v>171000</v>
      </c>
      <c r="H22" s="106">
        <v>-3.5714905004941899E-2</v>
      </c>
      <c r="J22" s="77">
        <v>166830</v>
      </c>
      <c r="L22" s="77">
        <v>670065859141</v>
      </c>
      <c r="N22" s="64" t="s">
        <v>241</v>
      </c>
      <c r="O22" s="7"/>
      <c r="P22" s="102"/>
    </row>
    <row r="23" spans="1:16" ht="25.2" thickBot="1" x14ac:dyDescent="0.5">
      <c r="H23" s="17"/>
      <c r="J23" s="17"/>
      <c r="L23" s="105">
        <f>SUM(L22)</f>
        <v>670065859141</v>
      </c>
      <c r="N23" s="61"/>
      <c r="P23" s="17"/>
    </row>
    <row r="24" spans="1:16" ht="25.2" thickTop="1" x14ac:dyDescent="0.45">
      <c r="H24" s="17"/>
      <c r="J24" s="17"/>
      <c r="L24" s="51"/>
      <c r="N24" s="17"/>
      <c r="P24" s="17"/>
    </row>
    <row r="25" spans="1:16" ht="18" x14ac:dyDescent="0.5">
      <c r="B25" s="838" t="s">
        <v>243</v>
      </c>
      <c r="C25" s="839"/>
      <c r="D25" s="839"/>
      <c r="E25" s="839"/>
      <c r="F25" s="839"/>
      <c r="G25" s="839"/>
      <c r="H25" s="839"/>
      <c r="I25" s="839"/>
      <c r="J25" s="839"/>
      <c r="K25" s="839"/>
      <c r="L25" s="839"/>
      <c r="M25" s="839"/>
      <c r="N25" s="839"/>
      <c r="P25" s="17"/>
    </row>
    <row r="26" spans="1:16" ht="18" x14ac:dyDescent="0.45">
      <c r="H26" s="17"/>
      <c r="J26" s="17"/>
      <c r="L26" s="17"/>
      <c r="N26" s="17"/>
      <c r="P26" s="17"/>
    </row>
    <row r="27" spans="1:16" ht="18" x14ac:dyDescent="0.45">
      <c r="H27" s="17"/>
      <c r="J27" s="17"/>
      <c r="L27" s="17"/>
      <c r="N27" s="17"/>
      <c r="P27" s="17"/>
    </row>
    <row r="28" spans="1:16" ht="18" x14ac:dyDescent="0.45">
      <c r="H28" s="17"/>
      <c r="J28" s="17"/>
      <c r="L28" s="17"/>
      <c r="N28" s="17"/>
      <c r="P28" s="17"/>
    </row>
    <row r="29" spans="1:16" ht="18" x14ac:dyDescent="0.45">
      <c r="H29" s="17"/>
      <c r="J29" s="17"/>
      <c r="L29" s="17"/>
      <c r="N29" s="17"/>
      <c r="P29" s="17"/>
    </row>
    <row r="30" spans="1:16" ht="18" x14ac:dyDescent="0.45">
      <c r="H30" s="17"/>
      <c r="J30" s="17"/>
      <c r="L30" s="17"/>
      <c r="N30" s="17"/>
      <c r="P30" s="17"/>
    </row>
    <row r="31" spans="1:16" ht="18" x14ac:dyDescent="0.45">
      <c r="H31" s="17"/>
      <c r="J31" s="17"/>
      <c r="L31" s="17"/>
      <c r="N31" s="17"/>
      <c r="P31" s="17"/>
    </row>
    <row r="32" spans="1:16" ht="18" x14ac:dyDescent="0.45">
      <c r="H32" s="17"/>
      <c r="J32" s="17"/>
      <c r="L32" s="17"/>
      <c r="N32" s="17"/>
      <c r="P32" s="17"/>
    </row>
    <row r="33" spans="1:16" ht="18" x14ac:dyDescent="0.45">
      <c r="H33" s="17"/>
      <c r="J33" s="17"/>
      <c r="L33" s="17"/>
      <c r="N33" s="17"/>
      <c r="P33" s="17"/>
    </row>
    <row r="34" spans="1:16" ht="18" x14ac:dyDescent="0.45">
      <c r="H34" s="17"/>
      <c r="J34" s="17"/>
      <c r="L34" s="17"/>
      <c r="N34" s="17"/>
      <c r="P34" s="17"/>
    </row>
    <row r="35" spans="1:16" hidden="1" x14ac:dyDescent="0.45"/>
    <row r="36" spans="1:16" s="88" customFormat="1" ht="16.8" hidden="1" x14ac:dyDescent="0.5">
      <c r="A36" s="87"/>
      <c r="B36" s="840" t="s">
        <v>183</v>
      </c>
      <c r="C36" s="841"/>
      <c r="D36" s="841"/>
      <c r="E36" s="841"/>
      <c r="F36" s="841"/>
      <c r="G36" s="841"/>
      <c r="H36" s="841"/>
      <c r="I36" s="841"/>
      <c r="J36" s="841"/>
      <c r="K36" s="841"/>
      <c r="L36" s="841"/>
      <c r="M36" s="841"/>
      <c r="N36" s="841"/>
      <c r="O36" s="841"/>
      <c r="P36" s="841"/>
    </row>
    <row r="37" spans="1:16" s="88" customFormat="1" ht="18.600000000000001" hidden="1" x14ac:dyDescent="0.45">
      <c r="D37" s="842" t="str">
        <f>D7</f>
        <v>1400/09/30</v>
      </c>
      <c r="E37" s="843"/>
      <c r="F37" s="843"/>
      <c r="G37" s="843"/>
      <c r="H37" s="843"/>
      <c r="I37" s="843"/>
      <c r="J37" s="843"/>
      <c r="K37" s="843"/>
      <c r="L37" s="843"/>
      <c r="M37" s="843"/>
      <c r="N37" s="843"/>
      <c r="P37" s="89" t="str">
        <f>P7</f>
        <v>1400/06/31</v>
      </c>
    </row>
    <row r="38" spans="1:16" s="88" customFormat="1" ht="18.600000000000001" hidden="1" x14ac:dyDescent="0.45">
      <c r="D38" s="90" t="s">
        <v>54</v>
      </c>
      <c r="F38" s="89" t="s">
        <v>51</v>
      </c>
      <c r="H38" s="89" t="s">
        <v>58</v>
      </c>
      <c r="J38" s="89" t="s">
        <v>56</v>
      </c>
      <c r="L38" s="89" t="s">
        <v>39</v>
      </c>
      <c r="N38" s="90" t="s">
        <v>52</v>
      </c>
      <c r="P38" s="89" t="s">
        <v>39</v>
      </c>
    </row>
    <row r="39" spans="1:16" s="88" customFormat="1" ht="18" hidden="1" x14ac:dyDescent="0.45">
      <c r="A39" s="91" t="s">
        <v>184</v>
      </c>
      <c r="D39" s="92" t="s">
        <v>185</v>
      </c>
      <c r="F39" s="92">
        <v>16</v>
      </c>
      <c r="H39" s="93">
        <v>0</v>
      </c>
      <c r="J39" s="93">
        <v>0</v>
      </c>
      <c r="L39" s="93">
        <v>0</v>
      </c>
      <c r="N39" s="94">
        <f>L39/'صورت خالص دارایی ها'!$F$20</f>
        <v>0</v>
      </c>
      <c r="O39" s="92"/>
      <c r="P39" s="93">
        <v>2980720148</v>
      </c>
    </row>
    <row r="40" spans="1:16" s="88" customFormat="1" ht="18.600000000000001" hidden="1" x14ac:dyDescent="0.5">
      <c r="A40" s="844" t="s">
        <v>36</v>
      </c>
      <c r="B40" s="845"/>
      <c r="C40" s="87"/>
      <c r="D40" s="87"/>
      <c r="E40" s="87"/>
      <c r="F40" s="87"/>
      <c r="G40" s="87"/>
      <c r="H40" s="95">
        <f>SUM(H39:H39)</f>
        <v>0</v>
      </c>
      <c r="I40" s="87"/>
      <c r="J40" s="95">
        <f>SUM(J39:J39)</f>
        <v>0</v>
      </c>
      <c r="K40" s="87"/>
      <c r="L40" s="95">
        <f>SUM(L39:L39)</f>
        <v>0</v>
      </c>
      <c r="M40" s="87"/>
      <c r="N40" s="96">
        <f>SUM(N39:N39)</f>
        <v>0</v>
      </c>
      <c r="O40" s="87"/>
      <c r="P40" s="95">
        <f>SUM(P39:P39)</f>
        <v>2980720148</v>
      </c>
    </row>
    <row r="41" spans="1:16" ht="18.600000000000001" hidden="1" thickTop="1" x14ac:dyDescent="0.45">
      <c r="H41" s="24"/>
      <c r="J41" s="24"/>
      <c r="L41" s="24"/>
      <c r="N41" s="24"/>
      <c r="P41" s="24"/>
    </row>
  </sheetData>
  <autoFilter ref="A8:Q12" xr:uid="{00000000-0009-0000-0000-00000B000000}">
    <sortState xmlns:xlrd2="http://schemas.microsoft.com/office/spreadsheetml/2017/richdata2" ref="A9:Q12">
      <sortCondition descending="1" ref="L8:L12"/>
    </sortState>
  </autoFilter>
  <mergeCells count="18">
    <mergeCell ref="B17:N17"/>
    <mergeCell ref="A14:B14"/>
    <mergeCell ref="A1:P1"/>
    <mergeCell ref="A2:P2"/>
    <mergeCell ref="A4:P4"/>
    <mergeCell ref="B6:P6"/>
    <mergeCell ref="D7:N7"/>
    <mergeCell ref="A3:P3"/>
    <mergeCell ref="A9:B9"/>
    <mergeCell ref="A10:B10"/>
    <mergeCell ref="A11:B11"/>
    <mergeCell ref="A12:B12"/>
    <mergeCell ref="A13:B13"/>
    <mergeCell ref="B25:N25"/>
    <mergeCell ref="A22:B22"/>
    <mergeCell ref="B36:P36"/>
    <mergeCell ref="D37:N37"/>
    <mergeCell ref="A40:B40"/>
  </mergeCells>
  <phoneticPr fontId="11" type="noConversion"/>
  <printOptions horizontalCentered="1"/>
  <pageMargins left="0.70866141732283505" right="0.70866141732283505" top="0.74803040244969399" bottom="0.74803040244969399" header="0.31496062992126" footer="0.31496062992126"/>
  <pageSetup paperSize="9" scale="72" fitToHeight="0" orientation="landscape" r:id="rId1"/>
  <headerFooter scaleWithDoc="0" alignWithMargins="0">
    <oddFooter>&amp;C&amp;"B Mitra,Bold"&amp;10 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48"/>
  <sheetViews>
    <sheetView rightToLeft="1" view="pageBreakPreview" zoomScale="70" zoomScaleNormal="59" zoomScaleSheetLayoutView="70" workbookViewId="0">
      <selection activeCell="A12" sqref="A12"/>
    </sheetView>
  </sheetViews>
  <sheetFormatPr defaultColWidth="9.109375" defaultRowHeight="29.4" x14ac:dyDescent="0.8"/>
  <cols>
    <col min="1" max="1" width="61.33203125" style="176" customWidth="1"/>
    <col min="2" max="2" width="1.33203125" style="176" customWidth="1"/>
    <col min="3" max="3" width="23.88671875" style="176" bestFit="1" customWidth="1"/>
    <col min="4" max="4" width="1.33203125" style="176" customWidth="1"/>
    <col min="5" max="5" width="30.5546875" style="176" customWidth="1"/>
    <col min="6" max="6" width="1.33203125" style="176" customWidth="1"/>
    <col min="7" max="7" width="30.33203125" style="176" bestFit="1" customWidth="1"/>
    <col min="8" max="8" width="1.33203125" style="176" customWidth="1"/>
    <col min="9" max="9" width="37" style="176" customWidth="1"/>
    <col min="10" max="10" width="1.33203125" style="176" customWidth="1"/>
    <col min="11" max="11" width="36.33203125" style="176" customWidth="1"/>
    <col min="12" max="12" width="1.33203125" style="176" customWidth="1"/>
    <col min="13" max="13" width="31.109375" style="176" customWidth="1"/>
    <col min="14" max="14" width="1.33203125" style="176" customWidth="1"/>
    <col min="15" max="15" width="13.6640625" style="176" bestFit="1" customWidth="1"/>
    <col min="16" max="16" width="16.33203125" style="176" bestFit="1" customWidth="1"/>
    <col min="17" max="17" width="19.6640625" style="176" bestFit="1" customWidth="1"/>
    <col min="18" max="18" width="19.109375" style="176" bestFit="1" customWidth="1"/>
    <col min="19" max="19" width="23.88671875" style="176" bestFit="1" customWidth="1"/>
    <col min="20" max="20" width="10.33203125" style="176" bestFit="1" customWidth="1"/>
    <col min="21" max="21" width="11" style="176" bestFit="1" customWidth="1"/>
    <col min="22" max="22" width="15.33203125" style="176" bestFit="1" customWidth="1"/>
    <col min="23" max="16384" width="9.109375" style="176"/>
  </cols>
  <sheetData>
    <row r="1" spans="1:19" s="330" customFormat="1" ht="39.6" x14ac:dyDescent="1.05">
      <c r="A1" s="855" t="s">
        <v>248</v>
      </c>
      <c r="B1" s="855"/>
      <c r="C1" s="855"/>
      <c r="D1" s="855"/>
      <c r="E1" s="855"/>
      <c r="F1" s="855"/>
      <c r="G1" s="855"/>
      <c r="H1" s="855"/>
      <c r="I1" s="855"/>
      <c r="J1" s="855"/>
      <c r="K1" s="855"/>
      <c r="L1" s="855"/>
      <c r="M1" s="855"/>
      <c r="N1" s="855"/>
    </row>
    <row r="2" spans="1:19" s="330" customFormat="1" ht="39.6" x14ac:dyDescent="1.05">
      <c r="A2" s="855" t="str">
        <f>'اطلاعات صندوق و ارکان صندوق'!A2:J2</f>
        <v xml:space="preserve"> یادداشت‌های توضیحی صورت های مالی </v>
      </c>
      <c r="B2" s="855"/>
      <c r="C2" s="855"/>
      <c r="D2" s="855"/>
      <c r="E2" s="855"/>
      <c r="F2" s="855"/>
      <c r="G2" s="855"/>
      <c r="H2" s="855"/>
      <c r="I2" s="855"/>
      <c r="J2" s="855"/>
      <c r="K2" s="855"/>
      <c r="L2" s="855"/>
      <c r="M2" s="855"/>
      <c r="N2" s="855"/>
    </row>
    <row r="3" spans="1:19" s="330" customFormat="1" ht="39.6" x14ac:dyDescent="1.05">
      <c r="A3" s="855" t="str">
        <f>'13.13-1.14.14-2'!A4:T4</f>
        <v>برای سال مالی منتهی به تاریخ 31 شهریورماه 1401</v>
      </c>
      <c r="B3" s="855"/>
      <c r="C3" s="855"/>
      <c r="D3" s="855"/>
      <c r="E3" s="855"/>
      <c r="F3" s="855"/>
      <c r="G3" s="855"/>
      <c r="H3" s="855"/>
      <c r="I3" s="855"/>
      <c r="J3" s="855"/>
      <c r="K3" s="855"/>
      <c r="L3" s="855"/>
      <c r="M3" s="855"/>
      <c r="N3" s="855"/>
    </row>
    <row r="5" spans="1:19" s="167" customFormat="1" ht="42" customHeight="1" x14ac:dyDescent="0.9">
      <c r="A5" s="827" t="s">
        <v>424</v>
      </c>
      <c r="B5" s="854"/>
      <c r="C5" s="854"/>
      <c r="D5" s="854"/>
      <c r="E5" s="854"/>
      <c r="F5" s="854"/>
      <c r="G5" s="854"/>
      <c r="H5" s="854"/>
      <c r="I5" s="854"/>
      <c r="J5" s="854"/>
      <c r="K5" s="854"/>
      <c r="L5" s="854"/>
      <c r="M5" s="854"/>
      <c r="N5" s="176"/>
      <c r="S5" s="177"/>
    </row>
    <row r="6" spans="1:19" s="167" customFormat="1" ht="30.6" x14ac:dyDescent="0.9">
      <c r="A6" s="280"/>
      <c r="B6" s="284"/>
      <c r="C6" s="284"/>
      <c r="D6" s="284"/>
      <c r="E6" s="284"/>
      <c r="F6" s="284"/>
      <c r="G6" s="284"/>
      <c r="H6" s="284"/>
      <c r="I6" s="284"/>
      <c r="J6" s="284"/>
      <c r="K6" s="284"/>
      <c r="L6" s="284"/>
      <c r="M6" s="284"/>
      <c r="N6" s="176"/>
      <c r="S6" s="177"/>
    </row>
    <row r="7" spans="1:19" s="167" customFormat="1" ht="30.6" x14ac:dyDescent="0.9">
      <c r="A7" s="284"/>
      <c r="B7" s="284"/>
      <c r="C7" s="281" t="s">
        <v>16</v>
      </c>
      <c r="D7" s="284"/>
      <c r="E7" s="856">
        <f>'13.13-1.14.14-2'!C37</f>
        <v>1401</v>
      </c>
      <c r="F7" s="856"/>
      <c r="G7" s="856"/>
      <c r="H7" s="176"/>
      <c r="I7" s="318" t="str">
        <f>'13.13-1.14.14-2'!M37</f>
        <v>1400</v>
      </c>
      <c r="J7" s="284"/>
      <c r="K7" s="176"/>
      <c r="L7" s="176"/>
      <c r="M7" s="176"/>
      <c r="Q7" s="177"/>
    </row>
    <row r="8" spans="1:19" s="167" customFormat="1" ht="35.25" customHeight="1" x14ac:dyDescent="0.9">
      <c r="A8" s="284"/>
      <c r="B8" s="284"/>
      <c r="C8" s="286"/>
      <c r="D8" s="284"/>
      <c r="E8" s="850" t="s">
        <v>119</v>
      </c>
      <c r="F8" s="850"/>
      <c r="G8" s="850"/>
      <c r="H8" s="176"/>
      <c r="I8" s="319" t="s">
        <v>119</v>
      </c>
      <c r="J8" s="286"/>
      <c r="K8" s="176"/>
      <c r="L8" s="176"/>
      <c r="M8" s="176"/>
    </row>
    <row r="9" spans="1:19" s="317" customFormat="1" ht="35.25" customHeight="1" x14ac:dyDescent="1">
      <c r="A9" s="331" t="s">
        <v>847</v>
      </c>
      <c r="B9" s="332"/>
      <c r="C9" s="333" t="s">
        <v>440</v>
      </c>
      <c r="D9" s="332"/>
      <c r="E9" s="853">
        <f>I19</f>
        <v>-7038253629</v>
      </c>
      <c r="F9" s="853"/>
      <c r="G9" s="853"/>
      <c r="I9" s="334">
        <v>0</v>
      </c>
      <c r="J9" s="335"/>
    </row>
    <row r="10" spans="1:19" s="317" customFormat="1" ht="35.25" customHeight="1" x14ac:dyDescent="0.9">
      <c r="A10" s="331" t="s">
        <v>264</v>
      </c>
      <c r="C10" s="333" t="s">
        <v>441</v>
      </c>
      <c r="E10" s="851">
        <f>I28</f>
        <v>80286901</v>
      </c>
      <c r="F10" s="851"/>
      <c r="G10" s="851"/>
      <c r="I10" s="334">
        <v>0</v>
      </c>
      <c r="J10" s="334"/>
      <c r="Q10" s="336"/>
    </row>
    <row r="11" spans="1:19" s="178" customFormat="1" ht="35.25" customHeight="1" thickBot="1" x14ac:dyDescent="0.95">
      <c r="A11" s="827" t="s">
        <v>36</v>
      </c>
      <c r="B11" s="827"/>
      <c r="C11" s="827"/>
      <c r="D11" s="284"/>
      <c r="E11" s="852">
        <f>SUM(E9:G10)</f>
        <v>-6957966728</v>
      </c>
      <c r="F11" s="852"/>
      <c r="G11" s="852"/>
      <c r="H11" s="284"/>
      <c r="I11" s="283">
        <f>SUM(I9:I10)</f>
        <v>0</v>
      </c>
      <c r="J11" s="284"/>
      <c r="K11" s="284"/>
      <c r="L11" s="284"/>
      <c r="M11" s="320"/>
      <c r="N11" s="179"/>
      <c r="Q11" s="177"/>
    </row>
    <row r="12" spans="1:19" s="167" customFormat="1" ht="35.25" customHeight="1" thickTop="1" x14ac:dyDescent="0.8">
      <c r="A12" s="176"/>
      <c r="B12" s="176"/>
      <c r="C12" s="176"/>
      <c r="D12" s="176"/>
      <c r="E12" s="176"/>
      <c r="F12" s="176"/>
      <c r="G12" s="321"/>
      <c r="H12" s="176"/>
      <c r="I12" s="176"/>
      <c r="J12" s="176"/>
      <c r="K12" s="176"/>
      <c r="L12" s="176"/>
      <c r="M12" s="176"/>
      <c r="N12" s="176"/>
    </row>
    <row r="13" spans="1:19" s="167" customFormat="1" ht="35.25" customHeight="1" x14ac:dyDescent="0.8">
      <c r="A13" s="827" t="s">
        <v>425</v>
      </c>
      <c r="B13" s="827"/>
      <c r="C13" s="827"/>
      <c r="D13" s="827"/>
      <c r="E13" s="827"/>
      <c r="F13" s="827"/>
      <c r="G13" s="827"/>
      <c r="H13" s="827"/>
      <c r="I13" s="827"/>
      <c r="J13" s="827"/>
      <c r="K13" s="827"/>
      <c r="L13" s="827"/>
      <c r="M13" s="827"/>
      <c r="N13" s="176"/>
    </row>
    <row r="14" spans="1:19" s="167" customFormat="1" ht="35.25" customHeight="1" x14ac:dyDescent="0.8">
      <c r="A14" s="176"/>
      <c r="B14" s="176"/>
      <c r="C14" s="176"/>
      <c r="D14" s="176"/>
      <c r="E14" s="176"/>
      <c r="F14" s="176"/>
      <c r="G14" s="176"/>
      <c r="H14" s="176"/>
      <c r="I14" s="176"/>
      <c r="J14" s="176"/>
      <c r="K14" s="176"/>
      <c r="L14" s="176"/>
    </row>
    <row r="15" spans="1:19" s="167" customFormat="1" ht="30.6" x14ac:dyDescent="0.9">
      <c r="A15" s="284"/>
      <c r="B15" s="284"/>
      <c r="C15" s="823">
        <f>E7</f>
        <v>1401</v>
      </c>
      <c r="D15" s="823"/>
      <c r="E15" s="823"/>
      <c r="F15" s="823"/>
      <c r="G15" s="823"/>
      <c r="H15" s="823"/>
      <c r="I15" s="823"/>
      <c r="J15" s="326"/>
      <c r="K15" s="322" t="str">
        <f>I7</f>
        <v>1400</v>
      </c>
      <c r="L15" s="176"/>
    </row>
    <row r="16" spans="1:19" s="167" customFormat="1" ht="61.2" x14ac:dyDescent="0.9">
      <c r="A16" s="284"/>
      <c r="B16" s="284"/>
      <c r="C16" s="323" t="s">
        <v>34</v>
      </c>
      <c r="D16" s="284"/>
      <c r="E16" s="323" t="s">
        <v>703</v>
      </c>
      <c r="F16" s="284"/>
      <c r="G16" s="281" t="s">
        <v>70</v>
      </c>
      <c r="H16" s="284"/>
      <c r="I16" s="323" t="s">
        <v>822</v>
      </c>
      <c r="J16" s="318"/>
      <c r="K16" s="323" t="s">
        <v>73</v>
      </c>
      <c r="L16" s="176"/>
      <c r="O16" s="281" t="s">
        <v>71</v>
      </c>
      <c r="Q16" s="167" t="s">
        <v>778</v>
      </c>
    </row>
    <row r="17" spans="1:17" s="167" customFormat="1" ht="35.25" customHeight="1" x14ac:dyDescent="0.9">
      <c r="A17" s="318"/>
      <c r="B17" s="284"/>
      <c r="C17" s="324"/>
      <c r="D17" s="284"/>
      <c r="E17" s="325" t="s">
        <v>17</v>
      </c>
      <c r="F17" s="176"/>
      <c r="G17" s="325" t="s">
        <v>17</v>
      </c>
      <c r="H17" s="176"/>
      <c r="I17" s="325" t="s">
        <v>17</v>
      </c>
      <c r="J17" s="325"/>
      <c r="K17" s="325" t="s">
        <v>17</v>
      </c>
      <c r="L17" s="176"/>
      <c r="O17" s="325" t="s">
        <v>17</v>
      </c>
    </row>
    <row r="18" spans="1:17" s="317" customFormat="1" ht="35.25" customHeight="1" x14ac:dyDescent="1">
      <c r="A18" s="545" t="s">
        <v>721</v>
      </c>
      <c r="B18" s="546"/>
      <c r="C18" s="556">
        <v>7003695</v>
      </c>
      <c r="D18" s="582"/>
      <c r="E18" s="556">
        <v>42410135482</v>
      </c>
      <c r="F18" s="582"/>
      <c r="G18" s="556">
        <v>49448389111</v>
      </c>
      <c r="H18" s="582"/>
      <c r="I18" s="556">
        <f>E18-G18</f>
        <v>-7038253629</v>
      </c>
      <c r="J18" s="548"/>
      <c r="K18" s="549">
        <v>0</v>
      </c>
      <c r="O18" s="556">
        <v>32256218</v>
      </c>
      <c r="Q18" s="583">
        <f>E18-O18</f>
        <v>42377879264</v>
      </c>
    </row>
    <row r="19" spans="1:17" s="167" customFormat="1" ht="35.25" customHeight="1" thickBot="1" x14ac:dyDescent="0.95">
      <c r="A19" s="326" t="s">
        <v>77</v>
      </c>
      <c r="B19" s="550"/>
      <c r="C19" s="283">
        <f>SUM(C18:C18)</f>
        <v>7003695</v>
      </c>
      <c r="D19" s="284"/>
      <c r="E19" s="283">
        <f>SUM(E18:E18)</f>
        <v>42410135482</v>
      </c>
      <c r="F19" s="551"/>
      <c r="G19" s="598">
        <f>SUM(G18:G18)</f>
        <v>49448389111</v>
      </c>
      <c r="H19" s="551"/>
      <c r="I19" s="599">
        <f>SUM(I18:I18)</f>
        <v>-7038253629</v>
      </c>
      <c r="J19" s="286"/>
      <c r="K19" s="553">
        <f>SUM(K18)</f>
        <v>0</v>
      </c>
      <c r="L19" s="176"/>
      <c r="O19" s="552">
        <f>SUM(O18:O18)</f>
        <v>32256218</v>
      </c>
    </row>
    <row r="20" spans="1:17" s="167" customFormat="1" ht="35.25" customHeight="1" thickTop="1" x14ac:dyDescent="0.8">
      <c r="A20" s="176"/>
      <c r="B20" s="176"/>
      <c r="C20" s="176"/>
      <c r="D20" s="176"/>
      <c r="E20" s="176"/>
      <c r="F20" s="176"/>
      <c r="G20" s="176"/>
      <c r="H20" s="176"/>
      <c r="I20" s="176"/>
      <c r="J20" s="176"/>
      <c r="K20" s="176"/>
      <c r="L20" s="176"/>
    </row>
    <row r="21" spans="1:17" s="167" customFormat="1" ht="35.25" customHeight="1" x14ac:dyDescent="0.8">
      <c r="A21" s="176"/>
      <c r="B21" s="176"/>
      <c r="C21" s="176"/>
      <c r="D21" s="176"/>
      <c r="E21" s="176"/>
      <c r="F21" s="176"/>
      <c r="G21" s="321"/>
      <c r="H21" s="176"/>
      <c r="I21" s="176"/>
      <c r="J21" s="176"/>
      <c r="K21" s="329"/>
      <c r="L21" s="176"/>
    </row>
    <row r="22" spans="1:17" s="167" customFormat="1" ht="35.25" customHeight="1" x14ac:dyDescent="0.75">
      <c r="A22" s="326" t="s">
        <v>426</v>
      </c>
      <c r="B22" s="326"/>
      <c r="C22" s="326"/>
      <c r="D22" s="326"/>
      <c r="E22" s="326"/>
      <c r="F22" s="326"/>
      <c r="G22" s="326"/>
      <c r="H22" s="326"/>
      <c r="I22" s="326"/>
      <c r="J22" s="326"/>
      <c r="K22" s="326"/>
      <c r="L22" s="326"/>
      <c r="Q22" s="177"/>
    </row>
    <row r="23" spans="1:17" s="167" customFormat="1" ht="35.25" customHeight="1" x14ac:dyDescent="0.8">
      <c r="A23" s="176"/>
      <c r="B23" s="176"/>
      <c r="C23" s="176"/>
      <c r="D23" s="176"/>
      <c r="E23" s="176"/>
      <c r="F23" s="176"/>
      <c r="G23" s="176"/>
      <c r="H23" s="176"/>
      <c r="I23" s="176"/>
      <c r="J23" s="176"/>
      <c r="K23" s="176"/>
      <c r="L23" s="176"/>
    </row>
    <row r="24" spans="1:17" s="167" customFormat="1" ht="30.6" x14ac:dyDescent="0.9">
      <c r="A24" s="284"/>
      <c r="B24" s="284"/>
      <c r="C24" s="823">
        <f>E7</f>
        <v>1401</v>
      </c>
      <c r="D24" s="823"/>
      <c r="E24" s="823"/>
      <c r="F24" s="823"/>
      <c r="G24" s="823"/>
      <c r="H24" s="823"/>
      <c r="I24" s="823"/>
      <c r="J24" s="326"/>
      <c r="K24" s="322" t="str">
        <f>I7</f>
        <v>1400</v>
      </c>
      <c r="L24" s="176"/>
    </row>
    <row r="25" spans="1:17" s="167" customFormat="1" ht="61.2" x14ac:dyDescent="0.9">
      <c r="A25" s="284"/>
      <c r="B25" s="284"/>
      <c r="C25" s="323" t="s">
        <v>34</v>
      </c>
      <c r="D25" s="284"/>
      <c r="E25" s="323" t="s">
        <v>703</v>
      </c>
      <c r="F25" s="284"/>
      <c r="G25" s="281" t="s">
        <v>70</v>
      </c>
      <c r="H25" s="284"/>
      <c r="I25" s="323" t="s">
        <v>844</v>
      </c>
      <c r="J25" s="318"/>
      <c r="K25" s="323" t="s">
        <v>73</v>
      </c>
      <c r="L25" s="176"/>
      <c r="O25" s="281" t="s">
        <v>71</v>
      </c>
      <c r="Q25" s="167" t="s">
        <v>778</v>
      </c>
    </row>
    <row r="26" spans="1:17" s="167" customFormat="1" ht="35.25" customHeight="1" x14ac:dyDescent="0.9">
      <c r="A26" s="318"/>
      <c r="B26" s="284"/>
      <c r="C26" s="554"/>
      <c r="D26" s="284"/>
      <c r="E26" s="555" t="s">
        <v>17</v>
      </c>
      <c r="F26" s="176"/>
      <c r="G26" s="555" t="s">
        <v>17</v>
      </c>
      <c r="H26" s="176"/>
      <c r="I26" s="555" t="s">
        <v>17</v>
      </c>
      <c r="J26" s="555"/>
      <c r="K26" s="555" t="s">
        <v>17</v>
      </c>
      <c r="L26" s="176"/>
      <c r="O26" s="555" t="s">
        <v>17</v>
      </c>
    </row>
    <row r="27" spans="1:17" s="317" customFormat="1" ht="35.25" customHeight="1" x14ac:dyDescent="1">
      <c r="A27" s="545" t="s">
        <v>254</v>
      </c>
      <c r="B27" s="546"/>
      <c r="C27" s="556">
        <v>2174779</v>
      </c>
      <c r="D27" s="582" t="s">
        <v>772</v>
      </c>
      <c r="E27" s="556">
        <v>46244527297</v>
      </c>
      <c r="F27" s="582">
        <v>46164240396</v>
      </c>
      <c r="G27" s="556">
        <v>46164240396</v>
      </c>
      <c r="H27" s="582"/>
      <c r="I27" s="556">
        <f>E27-G27</f>
        <v>80286901</v>
      </c>
      <c r="J27" s="548"/>
      <c r="K27" s="549">
        <v>0</v>
      </c>
      <c r="O27" s="556">
        <v>8672475</v>
      </c>
      <c r="Q27" s="583">
        <f>E27-O27</f>
        <v>46235854822</v>
      </c>
    </row>
    <row r="28" spans="1:17" s="167" customFormat="1" ht="35.25" customHeight="1" thickBot="1" x14ac:dyDescent="0.95">
      <c r="A28" s="326" t="s">
        <v>77</v>
      </c>
      <c r="B28" s="550"/>
      <c r="C28" s="283">
        <f>SUM(C27)</f>
        <v>2174779</v>
      </c>
      <c r="D28" s="284"/>
      <c r="E28" s="283">
        <f>SUM(E27)</f>
        <v>46244527297</v>
      </c>
      <c r="F28" s="551"/>
      <c r="G28" s="510">
        <f>SUM(G27:G27)</f>
        <v>46164240396</v>
      </c>
      <c r="H28" s="551"/>
      <c r="I28" s="283">
        <f>SUM(I27:I27)</f>
        <v>80286901</v>
      </c>
      <c r="J28" s="286"/>
      <c r="K28" s="553">
        <f>SUM(K27)</f>
        <v>0</v>
      </c>
      <c r="L28" s="176"/>
      <c r="O28" s="510">
        <f>SUM(O27:O27)</f>
        <v>8672475</v>
      </c>
      <c r="Q28" s="584">
        <f>Q27-G27</f>
        <v>71614426</v>
      </c>
    </row>
    <row r="29" spans="1:17" s="167" customFormat="1" ht="35.25" customHeight="1" thickTop="1" x14ac:dyDescent="0.8">
      <c r="A29" s="176"/>
      <c r="B29" s="176"/>
      <c r="C29" s="176"/>
      <c r="D29" s="176"/>
      <c r="E29" s="176"/>
      <c r="F29" s="176"/>
      <c r="G29" s="176"/>
      <c r="H29" s="176"/>
      <c r="I29" s="176"/>
      <c r="J29" s="176"/>
      <c r="K29" s="176"/>
      <c r="L29" s="176"/>
    </row>
    <row r="30" spans="1:17" ht="35.25" customHeight="1" x14ac:dyDescent="0.8"/>
    <row r="31" spans="1:17" ht="35.25" customHeight="1" x14ac:dyDescent="0.8"/>
    <row r="32" spans="1:17" ht="35.25" customHeight="1" x14ac:dyDescent="0.8"/>
    <row r="33" ht="35.25" customHeight="1" x14ac:dyDescent="0.8"/>
    <row r="34" ht="35.25" customHeight="1" x14ac:dyDescent="0.8"/>
    <row r="35" ht="35.25" customHeight="1" x14ac:dyDescent="0.8"/>
    <row r="36" ht="35.25" customHeight="1" x14ac:dyDescent="0.8"/>
    <row r="37" ht="35.25" customHeight="1" x14ac:dyDescent="0.8"/>
    <row r="38" ht="35.25" customHeight="1" x14ac:dyDescent="0.8"/>
    <row r="39" ht="35.25" customHeight="1" x14ac:dyDescent="0.8"/>
    <row r="40" ht="35.25" customHeight="1" x14ac:dyDescent="0.8"/>
    <row r="41" ht="35.25" customHeight="1" x14ac:dyDescent="0.8"/>
    <row r="42" ht="35.25" customHeight="1" x14ac:dyDescent="0.8"/>
    <row r="43" ht="35.25" customHeight="1" x14ac:dyDescent="0.8"/>
    <row r="44" ht="35.25" customHeight="1" x14ac:dyDescent="0.8"/>
    <row r="45" ht="35.25" customHeight="1" x14ac:dyDescent="0.8"/>
    <row r="46" ht="35.25" customHeight="1" x14ac:dyDescent="0.8"/>
    <row r="47" ht="35.25" customHeight="1" x14ac:dyDescent="0.8"/>
    <row r="48" ht="35.25" customHeight="1" x14ac:dyDescent="0.8"/>
  </sheetData>
  <mergeCells count="13">
    <mergeCell ref="A5:M5"/>
    <mergeCell ref="A3:N3"/>
    <mergeCell ref="A2:N2"/>
    <mergeCell ref="A1:N1"/>
    <mergeCell ref="E7:G7"/>
    <mergeCell ref="A13:M13"/>
    <mergeCell ref="C24:I24"/>
    <mergeCell ref="C15:I15"/>
    <mergeCell ref="E8:G8"/>
    <mergeCell ref="E10:G10"/>
    <mergeCell ref="A11:C11"/>
    <mergeCell ref="E11:G11"/>
    <mergeCell ref="E9:G9"/>
  </mergeCells>
  <phoneticPr fontId="11" type="noConversion"/>
  <printOptions horizontalCentered="1"/>
  <pageMargins left="0.39370078740157499" right="0.39370078740157499" top="0.39370078740157499" bottom="0.46" header="6.4959536307961502E-2" footer="0.24"/>
  <pageSetup paperSize="9" scale="49" orientation="landscape" r:id="rId1"/>
  <headerFooter scaleWithDoc="0" alignWithMargins="0">
    <oddFooter>&amp;C&amp;"B Mitra,Bold"&amp;10 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38437-B14C-4134-AFDA-27AF450EEF61}">
  <sheetPr>
    <pageSetUpPr fitToPage="1"/>
  </sheetPr>
  <dimension ref="A1:S19"/>
  <sheetViews>
    <sheetView rightToLeft="1" view="pageBreakPreview" zoomScale="50" zoomScaleNormal="40" zoomScaleSheetLayoutView="50" workbookViewId="0">
      <selection activeCell="B18" sqref="B18"/>
    </sheetView>
  </sheetViews>
  <sheetFormatPr defaultColWidth="9.109375" defaultRowHeight="31.2" x14ac:dyDescent="0.9"/>
  <cols>
    <col min="1" max="1" width="3.6640625" style="175" customWidth="1"/>
    <col min="2" max="2" width="86.6640625" style="175" customWidth="1"/>
    <col min="3" max="3" width="18.88671875" style="175" customWidth="1"/>
    <col min="4" max="4" width="1.33203125" style="175" customWidth="1"/>
    <col min="5" max="5" width="17.44140625" style="175" customWidth="1"/>
    <col min="6" max="6" width="11.33203125" style="175" hidden="1" customWidth="1"/>
    <col min="7" max="7" width="1.33203125" style="175" customWidth="1"/>
    <col min="8" max="8" width="20.88671875" style="175" bestFit="1" customWidth="1"/>
    <col min="9" max="9" width="1.33203125" style="175" customWidth="1"/>
    <col min="10" max="10" width="25.109375" style="175" customWidth="1"/>
    <col min="11" max="11" width="1.33203125" style="175" customWidth="1"/>
    <col min="12" max="12" width="42" style="175" customWidth="1"/>
    <col min="13" max="13" width="1.33203125" style="175" customWidth="1"/>
    <col min="14" max="14" width="35.6640625" style="175" customWidth="1"/>
    <col min="15" max="15" width="1.33203125" style="175" customWidth="1"/>
    <col min="16" max="16" width="35.6640625" style="175" customWidth="1"/>
    <col min="17" max="17" width="1" style="175" customWidth="1"/>
    <col min="18" max="18" width="34.109375" style="175" customWidth="1"/>
    <col min="19" max="19" width="2.109375" style="175" customWidth="1"/>
    <col min="20" max="20" width="16.33203125" style="175" bestFit="1" customWidth="1"/>
    <col min="21" max="16384" width="9.109375" style="175"/>
  </cols>
  <sheetData>
    <row r="1" spans="1:19" s="463" customFormat="1" ht="56.4" x14ac:dyDescent="1.65">
      <c r="A1" s="863" t="s">
        <v>248</v>
      </c>
      <c r="B1" s="863"/>
      <c r="C1" s="863"/>
      <c r="D1" s="863"/>
      <c r="E1" s="863"/>
      <c r="F1" s="863"/>
      <c r="G1" s="863"/>
      <c r="H1" s="863"/>
      <c r="I1" s="863"/>
      <c r="J1" s="863"/>
      <c r="K1" s="863"/>
      <c r="L1" s="863"/>
      <c r="M1" s="863"/>
      <c r="N1" s="863"/>
      <c r="O1" s="863"/>
      <c r="P1" s="863"/>
      <c r="Q1" s="863"/>
      <c r="R1" s="863"/>
      <c r="S1" s="863"/>
    </row>
    <row r="2" spans="1:19" s="463" customFormat="1" ht="56.4" x14ac:dyDescent="1.65">
      <c r="A2" s="863" t="str">
        <f>'اطلاعات صندوق و ارکان صندوق'!A2:J2</f>
        <v xml:space="preserve"> یادداشت‌های توضیحی صورت های مالی </v>
      </c>
      <c r="B2" s="863"/>
      <c r="C2" s="863"/>
      <c r="D2" s="863"/>
      <c r="E2" s="863"/>
      <c r="F2" s="863"/>
      <c r="G2" s="863"/>
      <c r="H2" s="863"/>
      <c r="I2" s="863"/>
      <c r="J2" s="863"/>
      <c r="K2" s="863"/>
      <c r="L2" s="863"/>
      <c r="M2" s="863"/>
      <c r="N2" s="863"/>
      <c r="O2" s="863"/>
      <c r="P2" s="863"/>
      <c r="Q2" s="863"/>
      <c r="R2" s="863"/>
      <c r="S2" s="863"/>
    </row>
    <row r="3" spans="1:19" s="463" customFormat="1" ht="56.4" x14ac:dyDescent="1.65">
      <c r="A3" s="863" t="str">
        <f>'15.15-2'!A3:N3</f>
        <v>برای سال مالی منتهی به تاریخ 31 شهریورماه 1401</v>
      </c>
      <c r="B3" s="863"/>
      <c r="C3" s="863"/>
      <c r="D3" s="863"/>
      <c r="E3" s="863"/>
      <c r="F3" s="863"/>
      <c r="G3" s="863"/>
      <c r="H3" s="863"/>
      <c r="I3" s="863"/>
      <c r="J3" s="863"/>
      <c r="K3" s="863"/>
      <c r="L3" s="863"/>
      <c r="M3" s="863"/>
      <c r="N3" s="863"/>
      <c r="O3" s="863"/>
      <c r="P3" s="863"/>
      <c r="Q3" s="863"/>
      <c r="R3" s="863"/>
      <c r="S3" s="863"/>
    </row>
    <row r="4" spans="1:19" s="340" customFormat="1" ht="87.6" customHeight="1" x14ac:dyDescent="1.1499999999999999">
      <c r="A4" s="394"/>
      <c r="B4" s="394"/>
      <c r="C4" s="394"/>
      <c r="D4" s="394"/>
      <c r="E4" s="394"/>
      <c r="F4" s="394"/>
      <c r="G4" s="394"/>
      <c r="H4" s="394"/>
      <c r="I4" s="394"/>
      <c r="J4" s="394"/>
      <c r="K4" s="394"/>
      <c r="L4" s="394"/>
      <c r="M4" s="394"/>
      <c r="N4" s="394"/>
      <c r="O4" s="394"/>
      <c r="P4" s="394"/>
      <c r="Q4" s="394"/>
      <c r="R4" s="394"/>
      <c r="S4" s="394"/>
    </row>
    <row r="5" spans="1:19" s="340" customFormat="1" ht="39.6" x14ac:dyDescent="1.1499999999999999">
      <c r="A5" s="864" t="s">
        <v>761</v>
      </c>
      <c r="B5" s="865"/>
      <c r="C5" s="865"/>
      <c r="D5" s="865"/>
      <c r="E5" s="865"/>
      <c r="F5" s="865"/>
      <c r="G5" s="865"/>
      <c r="H5" s="865"/>
      <c r="I5" s="865"/>
      <c r="J5" s="865"/>
      <c r="K5" s="865"/>
      <c r="L5" s="865"/>
      <c r="M5" s="865"/>
      <c r="N5" s="865"/>
      <c r="O5" s="865"/>
      <c r="P5" s="865"/>
      <c r="Q5" s="865"/>
    </row>
    <row r="6" spans="1:19" s="340" customFormat="1" ht="24" customHeight="1" x14ac:dyDescent="1.1499999999999999">
      <c r="E6" s="862"/>
      <c r="F6" s="862"/>
      <c r="G6" s="862"/>
      <c r="H6" s="862"/>
      <c r="I6" s="862"/>
      <c r="J6" s="862"/>
      <c r="K6" s="862"/>
      <c r="L6" s="862"/>
      <c r="M6" s="862"/>
      <c r="N6" s="862"/>
      <c r="P6" s="460"/>
    </row>
    <row r="7" spans="1:19" s="340" customFormat="1" ht="39.6" x14ac:dyDescent="1.1499999999999999">
      <c r="A7" s="368"/>
      <c r="B7" s="368"/>
      <c r="C7" s="368"/>
      <c r="E7" s="857"/>
      <c r="F7" s="857"/>
      <c r="G7" s="857"/>
      <c r="H7" s="857"/>
      <c r="I7" s="857"/>
      <c r="J7" s="857"/>
      <c r="K7" s="857"/>
      <c r="L7" s="857"/>
      <c r="M7" s="857"/>
      <c r="N7" s="857"/>
      <c r="O7" s="857"/>
      <c r="P7" s="857"/>
      <c r="R7" s="585">
        <v>1400</v>
      </c>
    </row>
    <row r="8" spans="1:19" s="340" customFormat="1" ht="158.4" x14ac:dyDescent="1.1499999999999999">
      <c r="A8" s="368"/>
      <c r="B8" s="543" t="s">
        <v>764</v>
      </c>
      <c r="C8" s="659" t="s">
        <v>823</v>
      </c>
      <c r="E8" s="432" t="s">
        <v>765</v>
      </c>
      <c r="F8" s="432" t="s">
        <v>54</v>
      </c>
      <c r="G8" s="368"/>
      <c r="H8" s="432" t="s">
        <v>766</v>
      </c>
      <c r="I8" s="368"/>
      <c r="J8" s="432" t="s">
        <v>767</v>
      </c>
      <c r="K8" s="368"/>
      <c r="L8" s="432" t="s">
        <v>768</v>
      </c>
      <c r="M8" s="368"/>
      <c r="N8" s="432" t="s">
        <v>769</v>
      </c>
      <c r="O8" s="368"/>
      <c r="P8" s="432" t="s">
        <v>30</v>
      </c>
      <c r="R8" s="432" t="s">
        <v>30</v>
      </c>
    </row>
    <row r="9" spans="1:19" s="340" customFormat="1" ht="39.6" x14ac:dyDescent="1.1499999999999999">
      <c r="A9" s="858"/>
      <c r="B9" s="859"/>
      <c r="C9" s="436"/>
      <c r="D9" s="433"/>
      <c r="E9" s="368"/>
      <c r="F9" s="434"/>
      <c r="G9" s="368"/>
      <c r="H9" s="435" t="s">
        <v>17</v>
      </c>
      <c r="I9" s="436"/>
      <c r="J9" s="435" t="s">
        <v>119</v>
      </c>
      <c r="K9" s="436"/>
      <c r="L9" s="437" t="s">
        <v>17</v>
      </c>
      <c r="M9" s="436"/>
      <c r="N9" s="437" t="s">
        <v>17</v>
      </c>
      <c r="O9" s="436"/>
      <c r="P9" s="437" t="s">
        <v>17</v>
      </c>
      <c r="Q9" s="330"/>
      <c r="R9" s="435" t="s">
        <v>17</v>
      </c>
      <c r="S9" s="438"/>
    </row>
    <row r="10" spans="1:19" s="340" customFormat="1" ht="40.5" customHeight="1" x14ac:dyDescent="1.1499999999999999">
      <c r="A10" s="529"/>
      <c r="B10" s="509" t="s">
        <v>762</v>
      </c>
      <c r="C10" s="574" t="s">
        <v>824</v>
      </c>
      <c r="D10" s="439"/>
      <c r="E10" s="547" t="s">
        <v>780</v>
      </c>
      <c r="F10" s="548"/>
      <c r="G10" s="547"/>
      <c r="H10" s="586">
        <v>5900779</v>
      </c>
      <c r="I10" s="547"/>
      <c r="J10" s="548">
        <v>50</v>
      </c>
      <c r="K10" s="441"/>
      <c r="L10" s="442">
        <v>295038950</v>
      </c>
      <c r="M10" s="441"/>
      <c r="N10" s="443">
        <v>32222070</v>
      </c>
      <c r="O10" s="441"/>
      <c r="P10" s="442">
        <f>L10-N10</f>
        <v>262816880</v>
      </c>
      <c r="R10" s="530">
        <v>0</v>
      </c>
    </row>
    <row r="11" spans="1:19" s="340" customFormat="1" ht="40.5" customHeight="1" x14ac:dyDescent="1.1499999999999999">
      <c r="A11" s="529"/>
      <c r="B11" s="509" t="s">
        <v>763</v>
      </c>
      <c r="C11" s="574" t="s">
        <v>824</v>
      </c>
      <c r="E11" s="547" t="s">
        <v>779</v>
      </c>
      <c r="F11" s="548"/>
      <c r="G11" s="547"/>
      <c r="H11" s="586">
        <v>7574363</v>
      </c>
      <c r="I11" s="547"/>
      <c r="J11" s="548">
        <v>100</v>
      </c>
      <c r="K11" s="441"/>
      <c r="L11" s="442">
        <v>757436300</v>
      </c>
      <c r="M11" s="441"/>
      <c r="N11" s="443">
        <v>89244760</v>
      </c>
      <c r="O11" s="441"/>
      <c r="P11" s="442">
        <f>L11-N11</f>
        <v>668191540</v>
      </c>
      <c r="R11" s="531">
        <v>0</v>
      </c>
    </row>
    <row r="12" spans="1:19" s="340" customFormat="1" ht="40.200000000000003" thickBot="1" x14ac:dyDescent="1.2">
      <c r="A12" s="860" t="s">
        <v>36</v>
      </c>
      <c r="B12" s="861"/>
      <c r="C12" s="656"/>
      <c r="E12" s="368"/>
      <c r="F12" s="368"/>
      <c r="G12" s="368"/>
      <c r="H12" s="368"/>
      <c r="I12" s="368"/>
      <c r="J12" s="368"/>
      <c r="K12" s="368"/>
      <c r="L12" s="444">
        <f>SUM(L10:L11)</f>
        <v>1052475250</v>
      </c>
      <c r="M12" s="368"/>
      <c r="N12" s="444">
        <f>SUM(N10:N11)</f>
        <v>121466830</v>
      </c>
      <c r="O12" s="368"/>
      <c r="P12" s="444">
        <f>SUM(P10:P11)</f>
        <v>931008420</v>
      </c>
      <c r="R12" s="445">
        <f>SUM(R10:R11)</f>
        <v>0</v>
      </c>
    </row>
    <row r="13" spans="1:19" s="340" customFormat="1" ht="40.200000000000003" thickTop="1" x14ac:dyDescent="1.1499999999999999">
      <c r="F13" s="438"/>
      <c r="N13" s="438"/>
      <c r="R13" s="461"/>
    </row>
    <row r="19" spans="11:11" x14ac:dyDescent="0.9">
      <c r="K19" s="175">
        <f>F19-J19</f>
        <v>0</v>
      </c>
    </row>
  </sheetData>
  <mergeCells count="8">
    <mergeCell ref="E7:P7"/>
    <mergeCell ref="A9:B9"/>
    <mergeCell ref="A12:B12"/>
    <mergeCell ref="E6:N6"/>
    <mergeCell ref="A1:S1"/>
    <mergeCell ref="A2:S2"/>
    <mergeCell ref="A3:S3"/>
    <mergeCell ref="A5:Q5"/>
  </mergeCells>
  <printOptions horizontalCentered="1"/>
  <pageMargins left="0" right="0" top="0.59055118110236227" bottom="0.39370078740157483" header="0.39370078740157483" footer="0.39370078740157483"/>
  <pageSetup paperSize="9" scale="43" pageOrder="overThenDown" orientation="landscape" r:id="rId1"/>
  <headerFooter scaleWithDoc="0" alignWithMargins="0">
    <oddFooter>&amp;C&amp;"B Mitra,Bold"&amp;10 12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2BDD9-63CE-4A90-BCE8-21705E0BFB6D}">
  <dimension ref="A1:Y51"/>
  <sheetViews>
    <sheetView rightToLeft="1" view="pageBreakPreview" zoomScale="40" zoomScaleNormal="40" zoomScaleSheetLayoutView="40" workbookViewId="0">
      <selection activeCell="L18" sqref="L18"/>
    </sheetView>
  </sheetViews>
  <sheetFormatPr defaultColWidth="9.109375" defaultRowHeight="31.2" x14ac:dyDescent="0.9"/>
  <cols>
    <col min="1" max="1" width="3.6640625" style="175" customWidth="1"/>
    <col min="2" max="2" width="86.6640625" style="175" customWidth="1"/>
    <col min="3" max="3" width="1.33203125" style="175" customWidth="1"/>
    <col min="4" max="4" width="26.5546875" style="175" bestFit="1" customWidth="1"/>
    <col min="5" max="5" width="9" style="175" customWidth="1"/>
    <col min="6" max="6" width="11.33203125" style="175" hidden="1" customWidth="1"/>
    <col min="7" max="7" width="1.33203125" style="175" customWidth="1"/>
    <col min="8" max="8" width="14.44140625" style="175" customWidth="1"/>
    <col min="9" max="9" width="1.33203125" style="175" customWidth="1"/>
    <col min="10" max="10" width="22.6640625" style="175" customWidth="1"/>
    <col min="11" max="11" width="1.33203125" style="175" customWidth="1"/>
    <col min="12" max="12" width="35.6640625" style="175" bestFit="1" customWidth="1"/>
    <col min="13" max="13" width="1.33203125" style="175" customWidth="1"/>
    <col min="14" max="14" width="23.44140625" style="175" customWidth="1"/>
    <col min="15" max="15" width="1.33203125" style="175" customWidth="1"/>
    <col min="16" max="16" width="20.33203125" style="175" customWidth="1"/>
    <col min="17" max="17" width="1.109375" style="175" customWidth="1"/>
    <col min="18" max="18" width="35.6640625" style="175" customWidth="1"/>
    <col min="19" max="19" width="1" style="175" customWidth="1"/>
    <col min="20" max="20" width="35.33203125" style="175" customWidth="1"/>
    <col min="21" max="21" width="2.109375" style="175" customWidth="1"/>
    <col min="22" max="22" width="9.109375" style="175" customWidth="1"/>
    <col min="23" max="23" width="22.5546875" style="175" bestFit="1" customWidth="1"/>
    <col min="24" max="24" width="9.109375" style="175"/>
    <col min="25" max="25" width="31.6640625" style="175" bestFit="1" customWidth="1"/>
    <col min="26" max="16384" width="9.109375" style="175"/>
  </cols>
  <sheetData>
    <row r="1" spans="1:21" s="463" customFormat="1" ht="56.4" x14ac:dyDescent="1.65">
      <c r="A1" s="863" t="s">
        <v>248</v>
      </c>
      <c r="B1" s="863"/>
      <c r="C1" s="863"/>
      <c r="D1" s="863"/>
      <c r="E1" s="863"/>
      <c r="F1" s="863"/>
      <c r="G1" s="863"/>
      <c r="H1" s="863"/>
      <c r="I1" s="863"/>
      <c r="J1" s="863"/>
      <c r="K1" s="863"/>
      <c r="L1" s="863"/>
      <c r="M1" s="863"/>
      <c r="N1" s="863"/>
      <c r="O1" s="863"/>
      <c r="P1" s="863"/>
      <c r="Q1" s="863"/>
      <c r="R1" s="863"/>
      <c r="S1" s="863"/>
      <c r="T1" s="863"/>
      <c r="U1" s="863"/>
    </row>
    <row r="2" spans="1:21" s="463" customFormat="1" ht="56.4" x14ac:dyDescent="1.65">
      <c r="A2" s="863" t="str">
        <f>'اطلاعات صندوق و ارکان صندوق'!A2:J2</f>
        <v xml:space="preserve"> یادداشت‌های توضیحی صورت های مالی </v>
      </c>
      <c r="B2" s="863"/>
      <c r="C2" s="863"/>
      <c r="D2" s="863"/>
      <c r="E2" s="863"/>
      <c r="F2" s="863"/>
      <c r="G2" s="863"/>
      <c r="H2" s="863"/>
      <c r="I2" s="863"/>
      <c r="J2" s="863"/>
      <c r="K2" s="863"/>
      <c r="L2" s="863"/>
      <c r="M2" s="863"/>
      <c r="N2" s="863"/>
      <c r="O2" s="863"/>
      <c r="P2" s="863"/>
      <c r="Q2" s="863"/>
      <c r="R2" s="863"/>
      <c r="S2" s="863"/>
      <c r="T2" s="863"/>
      <c r="U2" s="863"/>
    </row>
    <row r="3" spans="1:21" s="463" customFormat="1" ht="56.4" x14ac:dyDescent="1.65">
      <c r="A3" s="863" t="str">
        <f>'15.15-2'!A3:N3</f>
        <v>برای سال مالی منتهی به تاریخ 31 شهریورماه 1401</v>
      </c>
      <c r="B3" s="863"/>
      <c r="C3" s="863"/>
      <c r="D3" s="863"/>
      <c r="E3" s="863"/>
      <c r="F3" s="863"/>
      <c r="G3" s="863"/>
      <c r="H3" s="863"/>
      <c r="I3" s="863"/>
      <c r="J3" s="863"/>
      <c r="K3" s="863"/>
      <c r="L3" s="863"/>
      <c r="M3" s="863"/>
      <c r="N3" s="863"/>
      <c r="O3" s="863"/>
      <c r="P3" s="863"/>
      <c r="Q3" s="863"/>
      <c r="R3" s="863"/>
      <c r="S3" s="863"/>
      <c r="T3" s="863"/>
      <c r="U3" s="863"/>
    </row>
    <row r="4" spans="1:21" s="340" customFormat="1" ht="39.6" x14ac:dyDescent="1.1499999999999999">
      <c r="A4" s="394"/>
      <c r="B4" s="394"/>
      <c r="C4" s="394"/>
      <c r="D4" s="394"/>
      <c r="E4" s="394"/>
      <c r="F4" s="394"/>
      <c r="G4" s="394"/>
      <c r="H4" s="394"/>
      <c r="I4" s="394"/>
      <c r="J4" s="394"/>
      <c r="K4" s="394"/>
      <c r="L4" s="394"/>
      <c r="M4" s="394"/>
      <c r="N4" s="394"/>
      <c r="O4" s="394"/>
      <c r="P4" s="394"/>
      <c r="Q4" s="394"/>
      <c r="R4" s="394"/>
      <c r="S4" s="394"/>
      <c r="T4" s="394"/>
      <c r="U4" s="394"/>
    </row>
    <row r="5" spans="1:21" s="340" customFormat="1" ht="39.6" x14ac:dyDescent="1.1499999999999999">
      <c r="A5" s="864" t="s">
        <v>770</v>
      </c>
      <c r="B5" s="865"/>
      <c r="C5" s="865"/>
      <c r="D5" s="865"/>
      <c r="E5" s="865"/>
      <c r="F5" s="865"/>
      <c r="G5" s="865"/>
      <c r="H5" s="865"/>
      <c r="I5" s="865"/>
      <c r="J5" s="865"/>
      <c r="K5" s="865"/>
      <c r="L5" s="865"/>
      <c r="M5" s="865"/>
      <c r="N5" s="865"/>
      <c r="O5" s="865"/>
      <c r="P5" s="865"/>
      <c r="Q5" s="865"/>
      <c r="R5" s="865"/>
      <c r="S5" s="865"/>
    </row>
    <row r="6" spans="1:21" s="427" customFormat="1" ht="39.6" x14ac:dyDescent="0.3">
      <c r="F6" s="456" t="s">
        <v>16</v>
      </c>
      <c r="H6" s="884">
        <v>1401</v>
      </c>
      <c r="I6" s="885"/>
      <c r="J6" s="885"/>
      <c r="L6" s="428" t="str">
        <f>'15.15-2'!K24</f>
        <v>1400</v>
      </c>
      <c r="M6" s="429"/>
    </row>
    <row r="7" spans="1:21" s="427" customFormat="1" ht="39.6" x14ac:dyDescent="0.3">
      <c r="F7" s="457"/>
      <c r="H7" s="880" t="s">
        <v>119</v>
      </c>
      <c r="I7" s="880"/>
      <c r="J7" s="880"/>
      <c r="K7" s="430"/>
      <c r="L7" s="426" t="s">
        <v>119</v>
      </c>
    </row>
    <row r="8" spans="1:21" s="340" customFormat="1" ht="39.6" x14ac:dyDescent="1.1499999999999999">
      <c r="A8" s="425" t="s">
        <v>265</v>
      </c>
      <c r="B8" s="330"/>
      <c r="C8" s="330"/>
      <c r="D8" s="330"/>
      <c r="E8" s="330"/>
      <c r="F8" s="458" t="s">
        <v>439</v>
      </c>
      <c r="G8" s="330"/>
      <c r="H8" s="880">
        <f>R23</f>
        <v>2268314204</v>
      </c>
      <c r="I8" s="865"/>
      <c r="J8" s="865"/>
      <c r="K8" s="330"/>
      <c r="L8" s="426">
        <v>791765818</v>
      </c>
    </row>
    <row r="9" spans="1:21" s="340" customFormat="1" ht="52.5" customHeight="1" thickBot="1" x14ac:dyDescent="1.2">
      <c r="A9" s="864" t="s">
        <v>36</v>
      </c>
      <c r="B9" s="881"/>
      <c r="C9" s="881"/>
      <c r="D9" s="881"/>
      <c r="E9" s="881"/>
      <c r="F9" s="881"/>
      <c r="H9" s="882">
        <f>SUM(H8:H8)</f>
        <v>2268314204</v>
      </c>
      <c r="I9" s="883"/>
      <c r="J9" s="883"/>
      <c r="L9" s="431">
        <f>SUM(L8:L8)</f>
        <v>791765818</v>
      </c>
    </row>
    <row r="10" spans="1:21" s="340" customFormat="1" ht="40.200000000000003" thickTop="1" x14ac:dyDescent="1.1499999999999999">
      <c r="F10" s="438"/>
      <c r="H10" s="877"/>
      <c r="I10" s="862"/>
      <c r="J10" s="862"/>
      <c r="L10" s="459"/>
      <c r="M10" s="459"/>
      <c r="N10" s="459"/>
    </row>
    <row r="11" spans="1:21" s="340" customFormat="1" ht="39.6" x14ac:dyDescent="1.1499999999999999">
      <c r="B11" s="864" t="s">
        <v>807</v>
      </c>
      <c r="C11" s="876"/>
      <c r="D11" s="876"/>
      <c r="E11" s="876"/>
      <c r="F11" s="876"/>
      <c r="G11" s="876"/>
      <c r="H11" s="876"/>
      <c r="I11" s="876"/>
      <c r="J11" s="876"/>
      <c r="K11" s="876"/>
      <c r="L11" s="876"/>
      <c r="M11" s="876"/>
      <c r="N11" s="876"/>
      <c r="O11" s="876"/>
      <c r="P11" s="876"/>
    </row>
    <row r="12" spans="1:21" s="340" customFormat="1" ht="39.6" x14ac:dyDescent="1.1499999999999999">
      <c r="B12" s="340" t="s">
        <v>808</v>
      </c>
      <c r="D12" s="877"/>
      <c r="E12" s="862"/>
      <c r="F12" s="862"/>
      <c r="G12" s="862"/>
      <c r="H12" s="862"/>
      <c r="I12" s="862"/>
      <c r="J12" s="862"/>
      <c r="K12" s="862"/>
      <c r="L12" s="862"/>
      <c r="M12" s="862"/>
      <c r="N12" s="862"/>
      <c r="P12" s="460"/>
      <c r="Q12" s="457"/>
      <c r="R12" s="460"/>
    </row>
    <row r="13" spans="1:21" s="340" customFormat="1" ht="39.6" x14ac:dyDescent="1.1499999999999999">
      <c r="A13" s="368"/>
      <c r="B13" s="368"/>
      <c r="D13" s="878">
        <f>H6</f>
        <v>1401</v>
      </c>
      <c r="E13" s="879"/>
      <c r="F13" s="879"/>
      <c r="G13" s="879"/>
      <c r="H13" s="879"/>
      <c r="I13" s="879"/>
      <c r="J13" s="879"/>
      <c r="K13" s="879"/>
      <c r="L13" s="879"/>
      <c r="M13" s="879"/>
      <c r="N13" s="879"/>
      <c r="O13" s="879"/>
      <c r="P13" s="879"/>
      <c r="Q13" s="879"/>
      <c r="R13" s="879"/>
      <c r="T13" s="432" t="str">
        <f>L6</f>
        <v>1400</v>
      </c>
    </row>
    <row r="14" spans="1:21" s="340" customFormat="1" ht="158.4" x14ac:dyDescent="1.1499999999999999">
      <c r="A14" s="368"/>
      <c r="B14" s="368"/>
      <c r="D14" s="432" t="s">
        <v>88</v>
      </c>
      <c r="E14" s="368"/>
      <c r="F14" s="432" t="s">
        <v>54</v>
      </c>
      <c r="G14" s="368"/>
      <c r="H14" s="432" t="s">
        <v>55</v>
      </c>
      <c r="I14" s="368"/>
      <c r="J14" s="432" t="s">
        <v>51</v>
      </c>
      <c r="K14" s="368"/>
      <c r="L14" s="432" t="s">
        <v>74</v>
      </c>
      <c r="M14" s="368"/>
      <c r="N14" s="432" t="s">
        <v>75</v>
      </c>
      <c r="O14" s="368"/>
      <c r="P14" s="432" t="s">
        <v>76</v>
      </c>
      <c r="Q14" s="368"/>
      <c r="R14" s="432" t="s">
        <v>30</v>
      </c>
      <c r="T14" s="432" t="s">
        <v>30</v>
      </c>
    </row>
    <row r="15" spans="1:21" s="340" customFormat="1" ht="39.6" x14ac:dyDescent="1.1499999999999999">
      <c r="A15" s="858"/>
      <c r="B15" s="859"/>
      <c r="C15" s="433"/>
      <c r="D15" s="434"/>
      <c r="E15" s="368"/>
      <c r="F15" s="434"/>
      <c r="G15" s="368"/>
      <c r="H15" s="435" t="s">
        <v>17</v>
      </c>
      <c r="I15" s="436"/>
      <c r="J15" s="435" t="s">
        <v>35</v>
      </c>
      <c r="K15" s="436"/>
      <c r="L15" s="437" t="s">
        <v>17</v>
      </c>
      <c r="M15" s="436"/>
      <c r="N15" s="437" t="s">
        <v>17</v>
      </c>
      <c r="O15" s="436"/>
      <c r="P15" s="437" t="s">
        <v>17</v>
      </c>
      <c r="Q15" s="436"/>
      <c r="R15" s="437" t="s">
        <v>17</v>
      </c>
      <c r="S15" s="330"/>
      <c r="T15" s="435" t="s">
        <v>17</v>
      </c>
      <c r="U15" s="438"/>
    </row>
    <row r="16" spans="1:21" s="340" customFormat="1" ht="40.5" customHeight="1" x14ac:dyDescent="1.1499999999999999">
      <c r="A16" s="529"/>
      <c r="B16" s="574" t="s">
        <v>781</v>
      </c>
      <c r="C16" s="439"/>
      <c r="D16" s="537" t="s">
        <v>255</v>
      </c>
      <c r="E16" s="441"/>
      <c r="F16" s="434"/>
      <c r="G16" s="441"/>
      <c r="H16" s="434" t="s">
        <v>79</v>
      </c>
      <c r="I16" s="441"/>
      <c r="J16" s="434">
        <v>10</v>
      </c>
      <c r="K16" s="441"/>
      <c r="L16" s="442">
        <v>494770879</v>
      </c>
      <c r="M16" s="441"/>
      <c r="N16" s="443">
        <v>0</v>
      </c>
      <c r="O16" s="441"/>
      <c r="P16" s="443">
        <v>0</v>
      </c>
      <c r="Q16" s="441"/>
      <c r="R16" s="442">
        <f>L16-N16-P16</f>
        <v>494770879</v>
      </c>
      <c r="T16" s="530">
        <v>3488644446</v>
      </c>
    </row>
    <row r="17" spans="1:21" s="340" customFormat="1" ht="40.5" customHeight="1" x14ac:dyDescent="1.1499999999999999">
      <c r="A17" s="529"/>
      <c r="B17" s="574" t="s">
        <v>782</v>
      </c>
      <c r="D17" s="537" t="s">
        <v>256</v>
      </c>
      <c r="E17" s="441"/>
      <c r="F17" s="434"/>
      <c r="G17" s="441"/>
      <c r="H17" s="434" t="s">
        <v>79</v>
      </c>
      <c r="I17" s="441"/>
      <c r="J17" s="434">
        <v>10</v>
      </c>
      <c r="K17" s="441"/>
      <c r="L17" s="530">
        <v>88558399</v>
      </c>
      <c r="M17" s="441"/>
      <c r="N17" s="443">
        <v>0</v>
      </c>
      <c r="O17" s="441"/>
      <c r="P17" s="443">
        <v>0</v>
      </c>
      <c r="Q17" s="441"/>
      <c r="R17" s="442">
        <f>L17-N17-P17</f>
        <v>88558399</v>
      </c>
      <c r="T17" s="531">
        <v>0</v>
      </c>
    </row>
    <row r="18" spans="1:21" s="340" customFormat="1" ht="39.6" x14ac:dyDescent="1.1499999999999999">
      <c r="A18" s="509"/>
      <c r="B18" s="574" t="s">
        <v>783</v>
      </c>
      <c r="D18" s="537" t="s">
        <v>257</v>
      </c>
      <c r="E18" s="441"/>
      <c r="F18" s="434"/>
      <c r="G18" s="441"/>
      <c r="H18" s="434"/>
      <c r="I18" s="441"/>
      <c r="J18" s="434">
        <v>10</v>
      </c>
      <c r="K18" s="441"/>
      <c r="L18" s="442">
        <v>53183861</v>
      </c>
      <c r="M18" s="441"/>
      <c r="N18" s="443">
        <v>0</v>
      </c>
      <c r="O18" s="441"/>
      <c r="P18" s="443">
        <v>0</v>
      </c>
      <c r="Q18" s="441"/>
      <c r="R18" s="442">
        <f t="shared" ref="R18:R22" si="0">L18-N18-P18</f>
        <v>53183861</v>
      </c>
      <c r="T18" s="531">
        <v>0</v>
      </c>
    </row>
    <row r="19" spans="1:21" s="340" customFormat="1" ht="39.6" x14ac:dyDescent="1.1499999999999999">
      <c r="A19" s="509"/>
      <c r="B19" s="574" t="s">
        <v>787</v>
      </c>
      <c r="D19" s="537" t="s">
        <v>257</v>
      </c>
      <c r="E19" s="441"/>
      <c r="F19" s="434"/>
      <c r="G19" s="441"/>
      <c r="H19" s="434"/>
      <c r="I19" s="441"/>
      <c r="J19" s="434">
        <v>20</v>
      </c>
      <c r="K19" s="441"/>
      <c r="L19" s="442">
        <v>1591780823</v>
      </c>
      <c r="M19" s="441"/>
      <c r="N19" s="443">
        <v>0</v>
      </c>
      <c r="O19" s="441"/>
      <c r="P19" s="443">
        <v>0</v>
      </c>
      <c r="Q19" s="441"/>
      <c r="R19" s="442">
        <f t="shared" si="0"/>
        <v>1591780823</v>
      </c>
      <c r="T19" s="530">
        <v>791765818</v>
      </c>
    </row>
    <row r="20" spans="1:21" s="340" customFormat="1" ht="39.6" x14ac:dyDescent="1.1499999999999999">
      <c r="A20" s="509"/>
      <c r="B20" s="574" t="s">
        <v>784</v>
      </c>
      <c r="D20" s="537" t="s">
        <v>758</v>
      </c>
      <c r="E20" s="441"/>
      <c r="F20" s="434"/>
      <c r="G20" s="441"/>
      <c r="H20" s="434"/>
      <c r="I20" s="441"/>
      <c r="J20" s="434">
        <v>10</v>
      </c>
      <c r="K20" s="441">
        <f>F20-J20</f>
        <v>-10</v>
      </c>
      <c r="L20" s="442">
        <v>821710</v>
      </c>
      <c r="M20" s="441"/>
      <c r="N20" s="443">
        <v>0</v>
      </c>
      <c r="O20" s="441"/>
      <c r="P20" s="443">
        <v>0</v>
      </c>
      <c r="Q20" s="441"/>
      <c r="R20" s="442">
        <f t="shared" si="0"/>
        <v>821710</v>
      </c>
      <c r="T20" s="531">
        <v>0</v>
      </c>
    </row>
    <row r="21" spans="1:21" s="340" customFormat="1" ht="40.5" customHeight="1" x14ac:dyDescent="1.1499999999999999">
      <c r="A21" s="529"/>
      <c r="B21" s="574" t="s">
        <v>785</v>
      </c>
      <c r="D21" s="537" t="s">
        <v>758</v>
      </c>
      <c r="E21" s="441"/>
      <c r="F21" s="434"/>
      <c r="G21" s="441"/>
      <c r="H21" s="434" t="s">
        <v>79</v>
      </c>
      <c r="I21" s="441"/>
      <c r="J21" s="434">
        <v>10</v>
      </c>
      <c r="K21" s="441"/>
      <c r="L21" s="442">
        <v>12376454</v>
      </c>
      <c r="M21" s="441"/>
      <c r="N21" s="443">
        <v>0</v>
      </c>
      <c r="O21" s="441"/>
      <c r="P21" s="443">
        <v>0</v>
      </c>
      <c r="Q21" s="441"/>
      <c r="R21" s="442">
        <f t="shared" si="0"/>
        <v>12376454</v>
      </c>
      <c r="T21" s="531">
        <v>0</v>
      </c>
    </row>
    <row r="22" spans="1:21" s="340" customFormat="1" ht="49.5" customHeight="1" x14ac:dyDescent="1.1499999999999999">
      <c r="A22" s="529"/>
      <c r="B22" s="574" t="s">
        <v>786</v>
      </c>
      <c r="D22" s="537" t="s">
        <v>758</v>
      </c>
      <c r="E22" s="441"/>
      <c r="F22" s="440"/>
      <c r="G22" s="441"/>
      <c r="H22" s="434" t="s">
        <v>79</v>
      </c>
      <c r="I22" s="441"/>
      <c r="J22" s="434">
        <v>10</v>
      </c>
      <c r="K22" s="441"/>
      <c r="L22" s="442">
        <v>26822078</v>
      </c>
      <c r="M22" s="441"/>
      <c r="N22" s="443">
        <v>0</v>
      </c>
      <c r="O22" s="441"/>
      <c r="P22" s="443">
        <v>0</v>
      </c>
      <c r="Q22" s="441"/>
      <c r="R22" s="442">
        <f t="shared" si="0"/>
        <v>26822078</v>
      </c>
      <c r="T22" s="443">
        <v>0</v>
      </c>
    </row>
    <row r="23" spans="1:21" s="340" customFormat="1" ht="40.200000000000003" thickBot="1" x14ac:dyDescent="1.2">
      <c r="A23" s="860" t="s">
        <v>36</v>
      </c>
      <c r="B23" s="861"/>
      <c r="D23" s="368"/>
      <c r="E23" s="368"/>
      <c r="F23" s="368"/>
      <c r="G23" s="368"/>
      <c r="H23" s="368"/>
      <c r="I23" s="368"/>
      <c r="J23" s="368"/>
      <c r="K23" s="368"/>
      <c r="L23" s="444">
        <f>SUM(L16:L22)</f>
        <v>2268314204</v>
      </c>
      <c r="M23" s="368"/>
      <c r="N23" s="444">
        <f>SUM(N16:N22)</f>
        <v>0</v>
      </c>
      <c r="O23" s="368"/>
      <c r="P23" s="444">
        <f>SUM(P16:P22)</f>
        <v>0</v>
      </c>
      <c r="Q23" s="368"/>
      <c r="R23" s="444">
        <f>SUM(R16:R22)</f>
        <v>2268314204</v>
      </c>
      <c r="T23" s="445">
        <f>SUM(T16:T22)</f>
        <v>4280410264</v>
      </c>
    </row>
    <row r="24" spans="1:21" s="340" customFormat="1" ht="40.200000000000003" thickTop="1" x14ac:dyDescent="1.1499999999999999">
      <c r="F24" s="438"/>
      <c r="N24" s="438"/>
      <c r="T24" s="461"/>
    </row>
    <row r="25" spans="1:21" s="340" customFormat="1" ht="39.6" hidden="1" x14ac:dyDescent="1.1499999999999999">
      <c r="A25" s="860" t="s">
        <v>771</v>
      </c>
      <c r="B25" s="869"/>
      <c r="C25" s="869"/>
      <c r="D25" s="869"/>
      <c r="E25" s="869"/>
      <c r="F25" s="869"/>
      <c r="G25" s="869"/>
      <c r="H25" s="869"/>
      <c r="N25" s="438"/>
      <c r="T25" s="368"/>
    </row>
    <row r="26" spans="1:21" s="340" customFormat="1" ht="23.25" hidden="1" customHeight="1" x14ac:dyDescent="1.1499999999999999">
      <c r="S26" s="438"/>
    </row>
    <row r="27" spans="1:21" s="368" customFormat="1" ht="39.6" hidden="1" x14ac:dyDescent="1.1499999999999999">
      <c r="D27" s="870">
        <f>D13</f>
        <v>1401</v>
      </c>
      <c r="E27" s="870"/>
      <c r="F27" s="870"/>
      <c r="H27" s="871" t="str">
        <f>T13</f>
        <v>1400</v>
      </c>
      <c r="I27" s="871"/>
      <c r="J27" s="871"/>
      <c r="L27" s="449"/>
      <c r="M27" s="449"/>
    </row>
    <row r="28" spans="1:21" s="368" customFormat="1" ht="39.6" hidden="1" x14ac:dyDescent="1.1499999999999999">
      <c r="D28" s="875" t="s">
        <v>17</v>
      </c>
      <c r="E28" s="875"/>
      <c r="F28" s="875"/>
      <c r="G28" s="436"/>
      <c r="H28" s="875" t="s">
        <v>17</v>
      </c>
      <c r="I28" s="875"/>
      <c r="J28" s="875"/>
      <c r="L28" s="462"/>
      <c r="M28" s="462"/>
    </row>
    <row r="29" spans="1:21" s="368" customFormat="1" ht="39.6" hidden="1" x14ac:dyDescent="1.1499999999999999">
      <c r="A29" s="874" t="s">
        <v>267</v>
      </c>
      <c r="B29" s="874"/>
      <c r="D29" s="868">
        <v>0</v>
      </c>
      <c r="E29" s="868"/>
      <c r="F29" s="453"/>
      <c r="H29" s="868">
        <v>0</v>
      </c>
      <c r="I29" s="868"/>
      <c r="J29" s="868"/>
      <c r="K29" s="368">
        <v>0</v>
      </c>
      <c r="L29" s="453"/>
      <c r="M29" s="453"/>
    </row>
    <row r="30" spans="1:21" s="368" customFormat="1" ht="40.200000000000003" hidden="1" thickBot="1" x14ac:dyDescent="1.2">
      <c r="A30" s="860" t="s">
        <v>36</v>
      </c>
      <c r="B30" s="860"/>
      <c r="C30" s="447"/>
      <c r="D30" s="873">
        <f>SUM(D29:F29)</f>
        <v>0</v>
      </c>
      <c r="E30" s="873"/>
      <c r="F30" s="873"/>
      <c r="H30" s="873">
        <f>SUM(H29:H29)</f>
        <v>0</v>
      </c>
      <c r="I30" s="873"/>
      <c r="J30" s="873"/>
      <c r="L30" s="454"/>
      <c r="M30" s="454"/>
      <c r="T30" s="450"/>
      <c r="U30" s="450"/>
    </row>
    <row r="31" spans="1:21" s="368" customFormat="1" ht="39.6" x14ac:dyDescent="1.1499999999999999">
      <c r="A31" s="455"/>
      <c r="B31" s="455"/>
      <c r="C31" s="447"/>
      <c r="D31" s="447"/>
      <c r="E31" s="447"/>
      <c r="F31" s="447"/>
      <c r="H31" s="447"/>
      <c r="I31" s="447"/>
      <c r="J31" s="447"/>
      <c r="L31" s="447"/>
      <c r="M31" s="447"/>
      <c r="N31" s="447"/>
      <c r="U31" s="450"/>
    </row>
    <row r="32" spans="1:21" s="368" customFormat="1" ht="39.6" x14ac:dyDescent="1.1499999999999999">
      <c r="A32" s="860" t="s">
        <v>826</v>
      </c>
      <c r="B32" s="869"/>
      <c r="C32" s="869"/>
      <c r="D32" s="869"/>
      <c r="E32" s="869"/>
      <c r="F32" s="869"/>
      <c r="G32" s="869"/>
      <c r="H32" s="869"/>
      <c r="U32" s="448">
        <v>1967947957</v>
      </c>
    </row>
    <row r="33" spans="1:25" s="368" customFormat="1" ht="39.6" x14ac:dyDescent="1.1499999999999999">
      <c r="A33" s="446" t="s">
        <v>403</v>
      </c>
      <c r="U33" s="448"/>
    </row>
    <row r="34" spans="1:25" s="368" customFormat="1" ht="39.6" x14ac:dyDescent="1.1499999999999999">
      <c r="D34" s="870">
        <f>D27</f>
        <v>1401</v>
      </c>
      <c r="E34" s="870"/>
      <c r="F34" s="870"/>
      <c r="H34" s="871" t="str">
        <f>H27</f>
        <v>1400</v>
      </c>
      <c r="I34" s="871"/>
      <c r="J34" s="871"/>
      <c r="L34" s="449"/>
      <c r="M34" s="449"/>
      <c r="T34" s="450"/>
    </row>
    <row r="35" spans="1:25" s="368" customFormat="1" ht="39.6" x14ac:dyDescent="1.1499999999999999">
      <c r="D35" s="872" t="s">
        <v>17</v>
      </c>
      <c r="E35" s="872"/>
      <c r="F35" s="872"/>
      <c r="G35" s="436"/>
      <c r="H35" s="872" t="s">
        <v>17</v>
      </c>
      <c r="I35" s="872"/>
      <c r="J35" s="872"/>
      <c r="L35" s="451"/>
      <c r="M35" s="451"/>
    </row>
    <row r="36" spans="1:25" s="368" customFormat="1" ht="39.6" x14ac:dyDescent="1.1499999999999999">
      <c r="A36" s="452"/>
      <c r="B36" s="436" t="s">
        <v>300</v>
      </c>
      <c r="D36" s="866">
        <v>613403020</v>
      </c>
      <c r="E36" s="866"/>
      <c r="F36" s="532">
        <v>613403020</v>
      </c>
      <c r="G36" s="436"/>
      <c r="H36" s="887">
        <v>0</v>
      </c>
      <c r="I36" s="887"/>
      <c r="J36" s="887"/>
      <c r="L36" s="451"/>
      <c r="M36" s="451"/>
    </row>
    <row r="37" spans="1:25" s="368" customFormat="1" ht="39.6" x14ac:dyDescent="1.1499999999999999">
      <c r="A37" s="452"/>
      <c r="B37" s="436" t="s">
        <v>748</v>
      </c>
      <c r="D37" s="886">
        <v>498456754</v>
      </c>
      <c r="E37" s="886"/>
      <c r="F37" s="533">
        <v>498456754</v>
      </c>
      <c r="H37" s="866">
        <v>108598361</v>
      </c>
      <c r="I37" s="866"/>
      <c r="J37" s="866"/>
      <c r="K37" s="368">
        <v>0</v>
      </c>
      <c r="L37" s="453"/>
      <c r="M37" s="453"/>
      <c r="T37" s="448"/>
    </row>
    <row r="38" spans="1:25" s="368" customFormat="1" ht="39.6" x14ac:dyDescent="1.1499999999999999">
      <c r="A38" s="452"/>
      <c r="B38" s="436" t="s">
        <v>297</v>
      </c>
      <c r="D38" s="866">
        <v>468699314</v>
      </c>
      <c r="E38" s="866"/>
      <c r="F38" s="532">
        <v>468699314</v>
      </c>
      <c r="H38" s="866">
        <v>272500000</v>
      </c>
      <c r="I38" s="866"/>
      <c r="J38" s="866"/>
      <c r="L38" s="453"/>
      <c r="M38" s="453"/>
      <c r="T38" s="448"/>
    </row>
    <row r="39" spans="1:25" s="368" customFormat="1" ht="40.200000000000003" thickBot="1" x14ac:dyDescent="1.2">
      <c r="A39" s="860" t="s">
        <v>36</v>
      </c>
      <c r="B39" s="860"/>
      <c r="D39" s="889">
        <f>SUM(D36:E38)</f>
        <v>1580559088</v>
      </c>
      <c r="E39" s="889"/>
      <c r="F39" s="889"/>
      <c r="G39" s="660"/>
      <c r="H39" s="890">
        <f>SUM(H36:J38)</f>
        <v>381098361</v>
      </c>
      <c r="I39" s="890"/>
      <c r="J39" s="890"/>
      <c r="L39" s="454"/>
      <c r="M39" s="454"/>
      <c r="T39" s="450"/>
      <c r="U39" s="450"/>
    </row>
    <row r="40" spans="1:25" s="340" customFormat="1" ht="40.200000000000003" thickTop="1" x14ac:dyDescent="1.1499999999999999"/>
    <row r="41" spans="1:25" s="368" customFormat="1" ht="39.6" x14ac:dyDescent="1.1499999999999999">
      <c r="A41" s="860" t="s">
        <v>827</v>
      </c>
      <c r="B41" s="869"/>
      <c r="C41" s="869"/>
      <c r="D41" s="869"/>
      <c r="E41" s="869"/>
      <c r="F41" s="869"/>
      <c r="G41" s="869"/>
    </row>
    <row r="42" spans="1:25" s="368" customFormat="1" ht="39.6" x14ac:dyDescent="1.1499999999999999">
      <c r="A42" s="436"/>
      <c r="D42" s="870">
        <f>D34</f>
        <v>1401</v>
      </c>
      <c r="E42" s="870"/>
      <c r="F42" s="870"/>
      <c r="H42" s="871" t="str">
        <f>H34</f>
        <v>1400</v>
      </c>
      <c r="I42" s="871"/>
      <c r="J42" s="871"/>
      <c r="L42" s="449"/>
      <c r="M42" s="449"/>
    </row>
    <row r="43" spans="1:25" s="368" customFormat="1" ht="39.6" x14ac:dyDescent="1.1499999999999999">
      <c r="A43" s="436"/>
      <c r="D43" s="872" t="s">
        <v>17</v>
      </c>
      <c r="E43" s="872"/>
      <c r="F43" s="872"/>
      <c r="G43" s="436"/>
      <c r="H43" s="888" t="s">
        <v>17</v>
      </c>
      <c r="I43" s="888"/>
      <c r="J43" s="888"/>
      <c r="L43" s="451"/>
      <c r="M43" s="451"/>
    </row>
    <row r="44" spans="1:25" s="368" customFormat="1" ht="39.6" x14ac:dyDescent="1.1499999999999999">
      <c r="A44" s="446"/>
      <c r="B44" s="436" t="s">
        <v>750</v>
      </c>
      <c r="D44" s="866">
        <v>663653006</v>
      </c>
      <c r="E44" s="866"/>
      <c r="F44" s="535">
        <v>498456754</v>
      </c>
      <c r="H44" s="868">
        <v>0</v>
      </c>
      <c r="I44" s="868"/>
      <c r="J44" s="868"/>
      <c r="W44" s="338">
        <v>88908100</v>
      </c>
      <c r="X44" s="453"/>
      <c r="Y44" s="450">
        <f>D44+W44</f>
        <v>752561106</v>
      </c>
    </row>
    <row r="45" spans="1:25" s="368" customFormat="1" ht="39.6" x14ac:dyDescent="1.1499999999999999">
      <c r="A45" s="453"/>
      <c r="B45" s="436" t="s">
        <v>751</v>
      </c>
      <c r="D45" s="866">
        <v>618894000</v>
      </c>
      <c r="E45" s="866"/>
      <c r="F45" s="534">
        <v>468699314</v>
      </c>
      <c r="H45" s="866">
        <v>98210207</v>
      </c>
      <c r="I45" s="866"/>
      <c r="J45" s="866"/>
      <c r="L45" s="453"/>
      <c r="M45" s="453"/>
    </row>
    <row r="46" spans="1:25" s="368" customFormat="1" ht="39.6" x14ac:dyDescent="1.1499999999999999">
      <c r="A46" s="446"/>
      <c r="B46" s="436" t="s">
        <v>749</v>
      </c>
      <c r="D46" s="866">
        <v>303077114</v>
      </c>
      <c r="E46" s="866"/>
      <c r="F46" s="534">
        <v>613403020</v>
      </c>
      <c r="H46" s="866">
        <v>102834870</v>
      </c>
      <c r="I46" s="866"/>
      <c r="J46" s="866"/>
      <c r="L46" s="453"/>
      <c r="M46" s="453"/>
    </row>
    <row r="47" spans="1:25" s="368" customFormat="1" ht="39.6" x14ac:dyDescent="1.1499999999999999">
      <c r="A47" s="453"/>
      <c r="B47" s="436" t="s">
        <v>263</v>
      </c>
      <c r="D47" s="866">
        <v>31461576</v>
      </c>
      <c r="E47" s="866"/>
      <c r="F47" s="600"/>
      <c r="H47" s="866">
        <v>85074</v>
      </c>
      <c r="I47" s="866"/>
      <c r="J47" s="866"/>
      <c r="L47" s="453"/>
      <c r="M47" s="453"/>
    </row>
    <row r="48" spans="1:25" s="368" customFormat="1" ht="39.6" x14ac:dyDescent="1.1499999999999999">
      <c r="A48" s="453"/>
      <c r="B48" s="436" t="s">
        <v>262</v>
      </c>
      <c r="D48" s="866">
        <v>17647516</v>
      </c>
      <c r="E48" s="866"/>
      <c r="F48" s="600"/>
      <c r="H48" s="866">
        <v>670000</v>
      </c>
      <c r="I48" s="866"/>
      <c r="J48" s="866"/>
      <c r="L48" s="453"/>
      <c r="M48" s="453"/>
    </row>
    <row r="49" spans="1:14" s="368" customFormat="1" ht="40.200000000000003" thickBot="1" x14ac:dyDescent="1.2">
      <c r="A49" s="455" t="s">
        <v>36</v>
      </c>
      <c r="D49" s="867">
        <f>SUM(D44:D48)</f>
        <v>1634733212</v>
      </c>
      <c r="E49" s="867"/>
      <c r="F49" s="867"/>
      <c r="H49" s="867">
        <f>SUM(H44:H48)</f>
        <v>201800151</v>
      </c>
      <c r="I49" s="867"/>
      <c r="J49" s="867"/>
      <c r="L49" s="454"/>
      <c r="M49" s="454"/>
    </row>
    <row r="50" spans="1:14" s="368" customFormat="1" ht="40.200000000000003" thickTop="1" x14ac:dyDescent="1.1499999999999999">
      <c r="A50" s="455"/>
      <c r="D50" s="447"/>
      <c r="E50" s="447"/>
      <c r="F50" s="447"/>
      <c r="H50" s="447"/>
      <c r="I50" s="447"/>
      <c r="J50" s="447"/>
      <c r="L50" s="447"/>
      <c r="M50" s="454"/>
      <c r="N50" s="454"/>
    </row>
    <row r="51" spans="1:14" s="340" customFormat="1" ht="39.6" x14ac:dyDescent="1.1499999999999999"/>
  </sheetData>
  <mergeCells count="57">
    <mergeCell ref="D43:F43"/>
    <mergeCell ref="H43:J43"/>
    <mergeCell ref="A41:G41"/>
    <mergeCell ref="A39:B39"/>
    <mergeCell ref="D39:F39"/>
    <mergeCell ref="H39:J39"/>
    <mergeCell ref="H38:J38"/>
    <mergeCell ref="D42:F42"/>
    <mergeCell ref="H42:J42"/>
    <mergeCell ref="D36:E36"/>
    <mergeCell ref="D37:E37"/>
    <mergeCell ref="D38:E38"/>
    <mergeCell ref="H36:J36"/>
    <mergeCell ref="H37:J37"/>
    <mergeCell ref="A3:U3"/>
    <mergeCell ref="A2:U2"/>
    <mergeCell ref="A5:S5"/>
    <mergeCell ref="A1:U1"/>
    <mergeCell ref="H7:J7"/>
    <mergeCell ref="H8:J8"/>
    <mergeCell ref="A9:F9"/>
    <mergeCell ref="H9:J9"/>
    <mergeCell ref="H6:J6"/>
    <mergeCell ref="H10:J10"/>
    <mergeCell ref="B11:P11"/>
    <mergeCell ref="D12:N12"/>
    <mergeCell ref="A15:B15"/>
    <mergeCell ref="D13:R13"/>
    <mergeCell ref="A23:B23"/>
    <mergeCell ref="A25:H25"/>
    <mergeCell ref="D27:F27"/>
    <mergeCell ref="H27:J27"/>
    <mergeCell ref="D28:F28"/>
    <mergeCell ref="H28:J28"/>
    <mergeCell ref="H29:J29"/>
    <mergeCell ref="A30:B30"/>
    <mergeCell ref="D30:F30"/>
    <mergeCell ref="H30:J30"/>
    <mergeCell ref="D29:E29"/>
    <mergeCell ref="A29:B29"/>
    <mergeCell ref="A32:H32"/>
    <mergeCell ref="D34:F34"/>
    <mergeCell ref="H34:J34"/>
    <mergeCell ref="D35:F35"/>
    <mergeCell ref="H35:J35"/>
    <mergeCell ref="H46:J46"/>
    <mergeCell ref="D46:E46"/>
    <mergeCell ref="D49:F49"/>
    <mergeCell ref="H49:J49"/>
    <mergeCell ref="H44:J44"/>
    <mergeCell ref="H45:J45"/>
    <mergeCell ref="D44:E44"/>
    <mergeCell ref="D45:E45"/>
    <mergeCell ref="D48:E48"/>
    <mergeCell ref="H48:J48"/>
    <mergeCell ref="D47:E47"/>
    <mergeCell ref="H47:J47"/>
  </mergeCells>
  <phoneticPr fontId="11" type="noConversion"/>
  <printOptions horizontalCentered="1"/>
  <pageMargins left="0" right="0" top="0.39370078740157483" bottom="0.39370078740157483" header="0.39370078740157483" footer="0.39370078740157483"/>
  <pageSetup paperSize="9" scale="30" pageOrder="overThenDown" orientation="portrait" r:id="rId1"/>
  <headerFooter scaleWithDoc="0" alignWithMargins="0">
    <oddFooter>&amp;C&amp;"B Mitra,Bold"&amp;10 13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2:W32"/>
  <sheetViews>
    <sheetView rightToLeft="1" view="pageBreakPreview" topLeftCell="A13" zoomScale="53" zoomScaleNormal="80" zoomScaleSheetLayoutView="53" workbookViewId="0">
      <selection activeCell="A23" sqref="A23:XFD32"/>
    </sheetView>
  </sheetViews>
  <sheetFormatPr defaultColWidth="9.109375" defaultRowHeight="25.2" x14ac:dyDescent="0.75"/>
  <cols>
    <col min="1" max="1" width="48" style="30" bestFit="1" customWidth="1"/>
    <col min="2" max="2" width="5.6640625" style="30" customWidth="1"/>
    <col min="3" max="3" width="1.6640625" style="30" customWidth="1"/>
    <col min="4" max="4" width="13.88671875" style="30" bestFit="1" customWidth="1"/>
    <col min="5" max="5" width="2" style="30" customWidth="1"/>
    <col min="6" max="6" width="18.33203125" style="30" customWidth="1"/>
    <col min="7" max="7" width="1.6640625" style="30" customWidth="1"/>
    <col min="8" max="8" width="25.109375" style="30" customWidth="1"/>
    <col min="9" max="9" width="1.33203125" style="30" customWidth="1"/>
    <col min="10" max="10" width="9.109375" style="30" bestFit="1" customWidth="1"/>
    <col min="11" max="11" width="1.33203125" style="30" customWidth="1"/>
    <col min="12" max="12" width="11.109375" style="30" bestFit="1" customWidth="1"/>
    <col min="13" max="13" width="1.33203125" style="30" customWidth="1"/>
    <col min="14" max="14" width="12.6640625" style="30" bestFit="1" customWidth="1"/>
    <col min="15" max="15" width="1.33203125" style="30" customWidth="1"/>
    <col min="16" max="16" width="22" style="30" bestFit="1" customWidth="1"/>
    <col min="17" max="17" width="1.33203125" style="30" customWidth="1"/>
    <col min="18" max="18" width="20.6640625" style="30" bestFit="1" customWidth="1"/>
    <col min="19" max="19" width="1.33203125" style="30" customWidth="1"/>
    <col min="20" max="20" width="22" style="30" bestFit="1" customWidth="1"/>
    <col min="21" max="21" width="19.109375" style="30" bestFit="1" customWidth="1"/>
    <col min="22" max="23" width="20.6640625" style="30" bestFit="1" customWidth="1"/>
    <col min="24" max="16384" width="9.109375" style="30"/>
  </cols>
  <sheetData>
    <row r="2" spans="1:23" ht="27.6" x14ac:dyDescent="0.75">
      <c r="A2" s="695" t="s">
        <v>248</v>
      </c>
      <c r="B2" s="695"/>
      <c r="C2" s="695"/>
      <c r="D2" s="695"/>
      <c r="E2" s="695"/>
      <c r="F2" s="695"/>
      <c r="G2" s="695"/>
      <c r="H2" s="695"/>
      <c r="I2" s="695"/>
      <c r="J2" s="695"/>
      <c r="K2" s="695"/>
    </row>
    <row r="3" spans="1:23" ht="27.6" x14ac:dyDescent="0.75">
      <c r="A3" s="695" t="s">
        <v>168</v>
      </c>
      <c r="B3" s="695"/>
      <c r="C3" s="695"/>
      <c r="D3" s="695"/>
      <c r="E3" s="695"/>
      <c r="F3" s="695"/>
      <c r="G3" s="695"/>
      <c r="H3" s="695"/>
      <c r="I3" s="695"/>
      <c r="J3" s="695"/>
      <c r="K3" s="695"/>
      <c r="L3" s="688"/>
      <c r="M3" s="688"/>
      <c r="N3" s="688"/>
      <c r="O3" s="688"/>
      <c r="P3" s="688"/>
      <c r="Q3" s="688"/>
      <c r="R3" s="688"/>
      <c r="S3" s="688"/>
      <c r="T3" s="688"/>
    </row>
    <row r="4" spans="1:23" ht="27.6" x14ac:dyDescent="0.75">
      <c r="A4" s="695" t="s">
        <v>121</v>
      </c>
      <c r="B4" s="695"/>
      <c r="C4" s="695"/>
      <c r="D4" s="695"/>
      <c r="E4" s="695"/>
      <c r="F4" s="695"/>
      <c r="G4" s="695"/>
      <c r="H4" s="695"/>
      <c r="I4" s="695"/>
      <c r="J4" s="695"/>
      <c r="K4" s="695"/>
      <c r="L4" s="688"/>
      <c r="M4" s="688"/>
      <c r="N4" s="688"/>
      <c r="O4" s="688"/>
      <c r="P4" s="688"/>
      <c r="Q4" s="688"/>
      <c r="R4" s="688"/>
      <c r="S4" s="688"/>
      <c r="T4" s="688"/>
    </row>
    <row r="5" spans="1:23" ht="27.6" x14ac:dyDescent="0.75">
      <c r="A5" s="695" t="s">
        <v>189</v>
      </c>
      <c r="B5" s="695"/>
      <c r="C5" s="695"/>
      <c r="D5" s="695"/>
      <c r="E5" s="695"/>
      <c r="F5" s="695"/>
      <c r="G5" s="695"/>
      <c r="H5" s="695"/>
      <c r="I5" s="695"/>
      <c r="J5" s="695"/>
      <c r="K5" s="695"/>
      <c r="L5" s="688"/>
      <c r="M5" s="688"/>
      <c r="N5" s="688"/>
      <c r="O5" s="688"/>
      <c r="P5" s="688"/>
      <c r="Q5" s="688"/>
      <c r="R5" s="688"/>
      <c r="S5" s="688"/>
      <c r="T5" s="688"/>
    </row>
    <row r="6" spans="1:23" ht="27.6" x14ac:dyDescent="0.75">
      <c r="A6" s="75"/>
      <c r="B6" s="75"/>
      <c r="C6" s="75"/>
      <c r="D6" s="75"/>
      <c r="E6" s="75"/>
      <c r="F6" s="75"/>
      <c r="G6" s="75"/>
      <c r="H6" s="75"/>
      <c r="I6" s="75"/>
      <c r="J6" s="75"/>
      <c r="K6" s="75"/>
      <c r="L6" s="73"/>
      <c r="M6" s="73"/>
      <c r="N6" s="73"/>
      <c r="O6" s="73"/>
      <c r="P6" s="73"/>
      <c r="Q6" s="73"/>
      <c r="R6" s="73"/>
      <c r="S6" s="73"/>
      <c r="T6" s="73"/>
    </row>
    <row r="7" spans="1:23" x14ac:dyDescent="0.75">
      <c r="A7" s="800" t="s">
        <v>245</v>
      </c>
      <c r="B7" s="708"/>
      <c r="C7" s="708"/>
      <c r="D7" s="708"/>
      <c r="E7" s="708"/>
      <c r="F7" s="708"/>
      <c r="G7" s="708"/>
      <c r="H7" s="708"/>
    </row>
    <row r="8" spans="1:23" ht="68.25" customHeight="1" x14ac:dyDescent="0.75">
      <c r="D8" s="892">
        <f>'16.17.18.19'!D13:R13</f>
        <v>1401</v>
      </c>
      <c r="E8" s="892"/>
      <c r="F8" s="892"/>
      <c r="H8" s="892" t="str">
        <f>'16.17.18.19'!L6</f>
        <v>1400</v>
      </c>
      <c r="I8" s="892"/>
      <c r="J8" s="892"/>
    </row>
    <row r="9" spans="1:23" x14ac:dyDescent="0.75">
      <c r="D9" s="707" t="s">
        <v>17</v>
      </c>
      <c r="E9" s="707"/>
      <c r="F9" s="707"/>
      <c r="H9" s="707" t="s">
        <v>17</v>
      </c>
      <c r="I9" s="707"/>
      <c r="J9" s="707"/>
    </row>
    <row r="10" spans="1:23" x14ac:dyDescent="0.75">
      <c r="A10" s="97" t="s">
        <v>267</v>
      </c>
      <c r="D10" s="891">
        <v>0</v>
      </c>
      <c r="E10" s="891"/>
      <c r="F10" s="891"/>
      <c r="H10" s="891">
        <v>3488644446</v>
      </c>
      <c r="I10" s="891"/>
      <c r="J10" s="891"/>
      <c r="K10" s="30">
        <v>0</v>
      </c>
    </row>
    <row r="11" spans="1:23" x14ac:dyDescent="0.75">
      <c r="A11" s="97" t="s">
        <v>258</v>
      </c>
      <c r="D11" s="891">
        <v>15004</v>
      </c>
      <c r="E11" s="891"/>
      <c r="F11" s="891"/>
      <c r="H11" s="891">
        <v>0</v>
      </c>
      <c r="I11" s="891"/>
      <c r="J11" s="891"/>
    </row>
    <row r="12" spans="1:23" ht="25.8" thickBot="1" x14ac:dyDescent="0.8">
      <c r="A12" s="800" t="s">
        <v>36</v>
      </c>
      <c r="B12" s="800"/>
      <c r="C12" s="31"/>
      <c r="D12" s="894">
        <f>SUM(D10:F11)</f>
        <v>15004</v>
      </c>
      <c r="E12" s="894"/>
      <c r="F12" s="894"/>
      <c r="H12" s="894">
        <f>SUM(H10:J11)</f>
        <v>3488644446</v>
      </c>
      <c r="I12" s="894"/>
      <c r="J12" s="894"/>
      <c r="L12" s="11"/>
      <c r="U12" s="50">
        <f>D12</f>
        <v>15004</v>
      </c>
      <c r="V12" s="50">
        <f>H12</f>
        <v>3488644446</v>
      </c>
      <c r="W12" s="50" t="e">
        <f>#REF!</f>
        <v>#REF!</v>
      </c>
    </row>
    <row r="13" spans="1:23" ht="25.8" thickTop="1" x14ac:dyDescent="0.75">
      <c r="A13" s="29"/>
      <c r="B13" s="29"/>
      <c r="C13" s="31"/>
      <c r="D13" s="31"/>
      <c r="E13" s="31"/>
      <c r="F13" s="31"/>
      <c r="H13" s="31"/>
      <c r="I13" s="31"/>
      <c r="J13" s="31"/>
      <c r="L13" s="11"/>
      <c r="U13" s="50"/>
      <c r="V13" s="50"/>
      <c r="W13" s="50"/>
    </row>
    <row r="14" spans="1:23" x14ac:dyDescent="0.75">
      <c r="A14" s="29"/>
      <c r="B14" s="29"/>
      <c r="C14" s="31"/>
      <c r="D14" s="31"/>
      <c r="E14" s="31"/>
      <c r="F14" s="31"/>
      <c r="H14" s="31"/>
      <c r="I14" s="31"/>
      <c r="J14" s="31"/>
      <c r="L14" s="11"/>
      <c r="U14" s="50"/>
      <c r="V14" s="50"/>
      <c r="W14" s="50"/>
    </row>
    <row r="15" spans="1:23" x14ac:dyDescent="0.75">
      <c r="A15" s="800" t="s">
        <v>246</v>
      </c>
      <c r="B15" s="708"/>
      <c r="C15" s="708"/>
      <c r="D15" s="708"/>
      <c r="E15" s="708"/>
      <c r="F15" s="708"/>
      <c r="G15" s="708"/>
      <c r="H15" s="708"/>
      <c r="U15" s="53">
        <v>1967947957</v>
      </c>
    </row>
    <row r="16" spans="1:23" ht="60" customHeight="1" x14ac:dyDescent="0.75">
      <c r="D16" s="892">
        <f>D8</f>
        <v>1401</v>
      </c>
      <c r="E16" s="892"/>
      <c r="F16" s="892"/>
      <c r="H16" s="892" t="str">
        <f>H8</f>
        <v>1400</v>
      </c>
      <c r="I16" s="892"/>
      <c r="J16" s="892"/>
      <c r="U16" s="54">
        <f>D10-U15</f>
        <v>-1967947957</v>
      </c>
    </row>
    <row r="17" spans="1:23" x14ac:dyDescent="0.75">
      <c r="D17" s="893" t="s">
        <v>17</v>
      </c>
      <c r="E17" s="893"/>
      <c r="F17" s="893"/>
      <c r="H17" s="893" t="s">
        <v>17</v>
      </c>
      <c r="I17" s="893"/>
      <c r="J17" s="893"/>
    </row>
    <row r="18" spans="1:23" x14ac:dyDescent="0.75">
      <c r="A18" s="29" t="s">
        <v>15</v>
      </c>
      <c r="D18" s="891">
        <v>67455158</v>
      </c>
      <c r="E18" s="891">
        <v>49315050</v>
      </c>
      <c r="F18" s="891">
        <v>49315050</v>
      </c>
      <c r="H18" s="891">
        <v>108598364</v>
      </c>
      <c r="I18" s="891"/>
      <c r="J18" s="891"/>
      <c r="K18" s="30">
        <v>0</v>
      </c>
      <c r="U18" s="53"/>
    </row>
    <row r="19" spans="1:23" x14ac:dyDescent="0.75">
      <c r="A19" s="29" t="s">
        <v>68</v>
      </c>
      <c r="D19" s="891">
        <v>67191570</v>
      </c>
      <c r="E19" s="891"/>
      <c r="F19" s="891"/>
      <c r="H19" s="891">
        <v>272500000</v>
      </c>
      <c r="I19" s="891"/>
      <c r="J19" s="891"/>
      <c r="K19" s="30">
        <v>0</v>
      </c>
      <c r="U19" s="53"/>
    </row>
    <row r="20" spans="1:23" ht="25.8" thickBot="1" x14ac:dyDescent="0.8">
      <c r="A20" s="800" t="s">
        <v>36</v>
      </c>
      <c r="B20" s="800"/>
      <c r="D20" s="894">
        <f>SUM(D18:D19)</f>
        <v>134646728</v>
      </c>
      <c r="E20" s="894"/>
      <c r="F20" s="894"/>
      <c r="H20" s="894">
        <f>SUM(H18:$H$19)</f>
        <v>381098364</v>
      </c>
      <c r="I20" s="894"/>
      <c r="J20" s="894"/>
      <c r="U20" s="50">
        <f>D20</f>
        <v>134646728</v>
      </c>
      <c r="V20" s="50">
        <f>H20</f>
        <v>381098364</v>
      </c>
      <c r="W20" s="50" t="e">
        <f>#REF!</f>
        <v>#REF!</v>
      </c>
    </row>
    <row r="21" spans="1:23" ht="25.8" thickTop="1" x14ac:dyDescent="0.75">
      <c r="D21" s="16"/>
      <c r="F21" s="16"/>
      <c r="H21" s="16"/>
    </row>
    <row r="23" spans="1:23" x14ac:dyDescent="0.75">
      <c r="A23" s="800" t="s">
        <v>247</v>
      </c>
      <c r="B23" s="708"/>
      <c r="C23" s="708"/>
      <c r="D23" s="708"/>
      <c r="E23" s="708"/>
      <c r="F23" s="708"/>
      <c r="G23" s="708"/>
    </row>
    <row r="24" spans="1:23" ht="54.75" customHeight="1" x14ac:dyDescent="0.75">
      <c r="A24" s="22"/>
      <c r="D24" s="892" t="s">
        <v>239</v>
      </c>
      <c r="E24" s="892"/>
      <c r="F24" s="892"/>
      <c r="H24" s="892" t="str">
        <f>H16</f>
        <v>1400</v>
      </c>
      <c r="I24" s="892"/>
      <c r="J24" s="892"/>
    </row>
    <row r="25" spans="1:23" x14ac:dyDescent="0.75">
      <c r="A25" s="22"/>
      <c r="D25" s="893" t="s">
        <v>17</v>
      </c>
      <c r="E25" s="893"/>
      <c r="F25" s="893"/>
      <c r="H25" s="896" t="s">
        <v>17</v>
      </c>
      <c r="I25" s="896"/>
      <c r="J25" s="896"/>
    </row>
    <row r="26" spans="1:23" x14ac:dyDescent="0.75">
      <c r="A26" s="97" t="s">
        <v>259</v>
      </c>
      <c r="D26" s="891">
        <v>90736650</v>
      </c>
      <c r="E26" s="891"/>
      <c r="F26" s="891"/>
      <c r="H26" s="891">
        <v>102834870</v>
      </c>
      <c r="I26" s="891"/>
      <c r="J26" s="891"/>
    </row>
    <row r="27" spans="1:23" x14ac:dyDescent="0.75">
      <c r="A27" s="97" t="s">
        <v>260</v>
      </c>
      <c r="D27" s="891">
        <v>115838460</v>
      </c>
      <c r="E27" s="891"/>
      <c r="F27" s="891"/>
      <c r="H27" s="891">
        <v>98210207</v>
      </c>
      <c r="I27" s="891"/>
      <c r="J27" s="891"/>
    </row>
    <row r="28" spans="1:23" x14ac:dyDescent="0.75">
      <c r="A28" s="97" t="s">
        <v>261</v>
      </c>
      <c r="D28" s="891">
        <v>5363995</v>
      </c>
      <c r="E28" s="891"/>
      <c r="F28" s="891"/>
      <c r="H28" s="891">
        <v>0</v>
      </c>
      <c r="I28" s="891"/>
      <c r="J28" s="891"/>
    </row>
    <row r="29" spans="1:23" x14ac:dyDescent="0.75">
      <c r="A29" s="103" t="s">
        <v>262</v>
      </c>
      <c r="D29" s="891">
        <v>1732500</v>
      </c>
      <c r="E29" s="891"/>
      <c r="F29" s="891"/>
      <c r="H29" s="891">
        <v>670000</v>
      </c>
      <c r="I29" s="891"/>
      <c r="J29" s="891"/>
    </row>
    <row r="30" spans="1:23" x14ac:dyDescent="0.75">
      <c r="A30" s="103" t="s">
        <v>263</v>
      </c>
      <c r="D30" s="891">
        <v>52868</v>
      </c>
      <c r="E30" s="891"/>
      <c r="F30" s="891"/>
      <c r="H30" s="891">
        <v>85074</v>
      </c>
      <c r="I30" s="891"/>
      <c r="J30" s="891"/>
    </row>
    <row r="31" spans="1:23" ht="25.8" thickBot="1" x14ac:dyDescent="0.8">
      <c r="A31" s="25" t="s">
        <v>36</v>
      </c>
      <c r="D31" s="895">
        <f>SUM(D26:D30)</f>
        <v>213724473</v>
      </c>
      <c r="E31" s="895"/>
      <c r="F31" s="895"/>
      <c r="H31" s="895">
        <f>SUM(H26:H30)</f>
        <v>201800151</v>
      </c>
      <c r="I31" s="895"/>
      <c r="J31" s="895"/>
    </row>
    <row r="32" spans="1:23" ht="25.8" thickTop="1" x14ac:dyDescent="0.75"/>
  </sheetData>
  <mergeCells count="48">
    <mergeCell ref="D31:F31"/>
    <mergeCell ref="H24:J24"/>
    <mergeCell ref="H25:J25"/>
    <mergeCell ref="H26:J26"/>
    <mergeCell ref="H27:J27"/>
    <mergeCell ref="H28:J28"/>
    <mergeCell ref="H29:J29"/>
    <mergeCell ref="H30:J30"/>
    <mergeCell ref="H31:J31"/>
    <mergeCell ref="D28:F28"/>
    <mergeCell ref="D29:F29"/>
    <mergeCell ref="D30:F30"/>
    <mergeCell ref="D24:F24"/>
    <mergeCell ref="D19:F19"/>
    <mergeCell ref="D12:F12"/>
    <mergeCell ref="D25:F25"/>
    <mergeCell ref="D26:F26"/>
    <mergeCell ref="D27:F27"/>
    <mergeCell ref="L3:T3"/>
    <mergeCell ref="L4:T4"/>
    <mergeCell ref="L5:T5"/>
    <mergeCell ref="A23:G23"/>
    <mergeCell ref="A7:H7"/>
    <mergeCell ref="D8:F8"/>
    <mergeCell ref="H8:J8"/>
    <mergeCell ref="A20:B20"/>
    <mergeCell ref="H12:J12"/>
    <mergeCell ref="H19:J19"/>
    <mergeCell ref="D9:F9"/>
    <mergeCell ref="H9:J9"/>
    <mergeCell ref="D10:F10"/>
    <mergeCell ref="H10:J10"/>
    <mergeCell ref="D20:F20"/>
    <mergeCell ref="H20:J20"/>
    <mergeCell ref="A2:K2"/>
    <mergeCell ref="A3:K3"/>
    <mergeCell ref="A4:K4"/>
    <mergeCell ref="A5:K5"/>
    <mergeCell ref="D18:F18"/>
    <mergeCell ref="H18:J18"/>
    <mergeCell ref="A15:H15"/>
    <mergeCell ref="D16:F16"/>
    <mergeCell ref="H16:J16"/>
    <mergeCell ref="D11:F11"/>
    <mergeCell ref="H11:J11"/>
    <mergeCell ref="D17:F17"/>
    <mergeCell ref="H17:J17"/>
    <mergeCell ref="A12:B12"/>
  </mergeCells>
  <printOptions horizontalCentered="1"/>
  <pageMargins left="0.39370078740157499" right="0.39370078740157499" top="0.66" bottom="0.39" header="6.4959536307961502E-2" footer="0.42"/>
  <pageSetup paperSize="9" scale="74" fitToHeight="0" orientation="portrait" r:id="rId1"/>
  <headerFooter scaleWithDoc="0" alignWithMargins="0">
    <oddFooter>&amp;C&amp;"B Mitra,Bold"&amp;10 29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A167-572F-41F9-A75A-346BA9DBD1C9}">
  <sheetPr>
    <pageSetUpPr fitToPage="1"/>
  </sheetPr>
  <dimension ref="A1:T47"/>
  <sheetViews>
    <sheetView rightToLeft="1" view="pageBreakPreview" topLeftCell="A28" zoomScale="70" zoomScaleNormal="44" zoomScaleSheetLayoutView="70" workbookViewId="0">
      <selection activeCell="C9" sqref="C9"/>
    </sheetView>
  </sheetViews>
  <sheetFormatPr defaultColWidth="9.109375" defaultRowHeight="21" x14ac:dyDescent="0.6"/>
  <cols>
    <col min="1" max="1" width="66.88671875" style="38" bestFit="1" customWidth="1"/>
    <col min="2" max="2" width="1.33203125" style="38" customWidth="1"/>
    <col min="3" max="3" width="42.33203125" style="38" customWidth="1"/>
    <col min="4" max="4" width="1.33203125" style="38" customWidth="1"/>
    <col min="5" max="5" width="42.33203125" style="113" customWidth="1"/>
    <col min="6" max="6" width="1.33203125" style="113" customWidth="1"/>
    <col min="7" max="7" width="42.33203125" style="113" customWidth="1"/>
    <col min="8" max="8" width="1.33203125" style="38" customWidth="1"/>
    <col min="9" max="9" width="26.109375" style="38" customWidth="1"/>
    <col min="10" max="10" width="1" style="38" customWidth="1"/>
    <col min="11" max="11" width="17.44140625" style="38" customWidth="1"/>
    <col min="12" max="12" width="1.33203125" style="38" customWidth="1"/>
    <col min="13" max="13" width="31.6640625" style="38" bestFit="1" customWidth="1"/>
    <col min="14" max="14" width="2.109375" style="38" customWidth="1"/>
    <col min="15" max="15" width="27" style="38" bestFit="1" customWidth="1"/>
    <col min="16" max="16" width="1.6640625" style="38" customWidth="1"/>
    <col min="17" max="17" width="24.109375" style="38" customWidth="1"/>
    <col min="18" max="18" width="23.33203125" style="38" customWidth="1"/>
    <col min="19" max="19" width="9.109375" style="38"/>
    <col min="20" max="20" width="17.33203125" style="38" bestFit="1" customWidth="1"/>
    <col min="21" max="21" width="14.33203125" style="38" bestFit="1" customWidth="1"/>
    <col min="22" max="16384" width="9.109375" style="38"/>
  </cols>
  <sheetData>
    <row r="1" spans="1:20" s="368" customFormat="1" ht="39.6" x14ac:dyDescent="1.1499999999999999">
      <c r="A1" s="900" t="s">
        <v>248</v>
      </c>
      <c r="B1" s="900"/>
      <c r="C1" s="900"/>
      <c r="D1" s="900"/>
      <c r="E1" s="900"/>
      <c r="F1" s="900"/>
      <c r="G1" s="900"/>
      <c r="H1" s="900"/>
      <c r="I1" s="900"/>
      <c r="J1" s="900"/>
      <c r="K1" s="900"/>
      <c r="L1" s="900"/>
      <c r="M1" s="900"/>
      <c r="N1" s="900"/>
      <c r="O1" s="900"/>
      <c r="P1" s="900"/>
      <c r="Q1" s="900"/>
    </row>
    <row r="2" spans="1:20" s="368" customFormat="1" ht="39.6" x14ac:dyDescent="1.1499999999999999">
      <c r="A2" s="900" t="str">
        <f>'اطلاعات صندوق و ارکان صندوق'!A2:J2</f>
        <v xml:space="preserve"> یادداشت‌های توضیحی صورت های مالی </v>
      </c>
      <c r="B2" s="900"/>
      <c r="C2" s="900"/>
      <c r="D2" s="900"/>
      <c r="E2" s="900"/>
      <c r="F2" s="900"/>
      <c r="G2" s="900"/>
      <c r="H2" s="900"/>
      <c r="I2" s="900"/>
      <c r="J2" s="900"/>
      <c r="K2" s="900"/>
      <c r="L2" s="900"/>
      <c r="M2" s="900"/>
      <c r="N2" s="900"/>
      <c r="O2" s="900"/>
      <c r="P2" s="900"/>
      <c r="Q2" s="900"/>
      <c r="R2" s="369"/>
      <c r="S2" s="369"/>
      <c r="T2" s="369"/>
    </row>
    <row r="3" spans="1:20" s="368" customFormat="1" ht="39.6" x14ac:dyDescent="1.1499999999999999">
      <c r="A3" s="900" t="str">
        <f>'16.17.18.19'!A3:U3</f>
        <v>برای سال مالی منتهی به تاریخ 31 شهریورماه 1401</v>
      </c>
      <c r="B3" s="900"/>
      <c r="C3" s="900"/>
      <c r="D3" s="900"/>
      <c r="E3" s="900"/>
      <c r="F3" s="900"/>
      <c r="G3" s="900"/>
      <c r="H3" s="900"/>
      <c r="I3" s="900"/>
      <c r="J3" s="900"/>
      <c r="K3" s="900"/>
      <c r="L3" s="900"/>
      <c r="M3" s="900"/>
      <c r="N3" s="900"/>
      <c r="O3" s="900"/>
      <c r="P3" s="900"/>
      <c r="Q3" s="900"/>
      <c r="R3" s="369"/>
      <c r="S3" s="369"/>
      <c r="T3" s="369"/>
    </row>
    <row r="4" spans="1:20" s="141" customFormat="1" ht="9.75" customHeight="1" x14ac:dyDescent="0.9">
      <c r="A4" s="140"/>
      <c r="B4" s="140"/>
      <c r="C4" s="140"/>
      <c r="D4" s="140"/>
      <c r="E4" s="140"/>
      <c r="F4" s="140"/>
      <c r="G4" s="140"/>
      <c r="H4" s="140"/>
      <c r="I4" s="140"/>
      <c r="J4" s="140"/>
      <c r="K4" s="140"/>
      <c r="L4" s="140"/>
      <c r="M4" s="140"/>
      <c r="N4" s="140"/>
      <c r="O4" s="140"/>
      <c r="P4" s="140"/>
      <c r="Q4" s="140"/>
    </row>
    <row r="5" spans="1:20" s="343" customFormat="1" ht="34.799999999999997" x14ac:dyDescent="0.95">
      <c r="A5" s="901" t="s">
        <v>828</v>
      </c>
      <c r="B5" s="901"/>
      <c r="C5" s="901"/>
      <c r="D5" s="901"/>
      <c r="E5" s="341"/>
      <c r="F5" s="341"/>
      <c r="G5" s="341"/>
      <c r="H5" s="341"/>
      <c r="I5" s="341"/>
      <c r="J5" s="341"/>
      <c r="K5" s="341"/>
      <c r="L5" s="341"/>
      <c r="M5" s="341"/>
      <c r="N5" s="341"/>
      <c r="O5" s="341"/>
      <c r="P5" s="341"/>
      <c r="Q5" s="342"/>
    </row>
    <row r="6" spans="1:20" s="343" customFormat="1" ht="34.799999999999997" x14ac:dyDescent="0.95">
      <c r="A6" s="341"/>
      <c r="B6" s="341"/>
      <c r="C6" s="512">
        <v>1401</v>
      </c>
      <c r="D6" s="513"/>
      <c r="E6" s="512">
        <v>1400</v>
      </c>
      <c r="F6" s="341"/>
      <c r="G6" s="341"/>
      <c r="H6" s="341"/>
      <c r="I6" s="341"/>
      <c r="J6" s="341"/>
      <c r="K6" s="341"/>
      <c r="L6" s="341"/>
      <c r="M6" s="341"/>
      <c r="N6" s="341"/>
      <c r="O6" s="341"/>
      <c r="P6" s="342"/>
      <c r="Q6" s="342"/>
      <c r="R6" s="342"/>
    </row>
    <row r="7" spans="1:20" s="343" customFormat="1" ht="34.799999999999997" x14ac:dyDescent="0.95">
      <c r="A7" s="341"/>
      <c r="B7" s="341"/>
      <c r="C7" s="344" t="s">
        <v>119</v>
      </c>
      <c r="D7" s="341"/>
      <c r="E7" s="344" t="s">
        <v>119</v>
      </c>
      <c r="F7" s="341"/>
      <c r="G7" s="341"/>
      <c r="H7" s="341"/>
      <c r="I7" s="341"/>
      <c r="J7" s="341"/>
      <c r="K7" s="341"/>
      <c r="L7" s="341"/>
      <c r="M7" s="341"/>
      <c r="N7" s="341"/>
      <c r="O7" s="341"/>
      <c r="P7" s="342"/>
      <c r="Q7" s="342"/>
      <c r="R7" s="342"/>
    </row>
    <row r="8" spans="1:20" s="343" customFormat="1" ht="34.799999999999997" x14ac:dyDescent="0.95">
      <c r="A8" s="337" t="s">
        <v>810</v>
      </c>
      <c r="B8" s="341"/>
      <c r="C8" s="601">
        <v>-68442368</v>
      </c>
      <c r="D8" s="341"/>
      <c r="E8" s="338">
        <v>0</v>
      </c>
      <c r="F8" s="341"/>
      <c r="G8" s="341"/>
      <c r="H8" s="341"/>
      <c r="I8" s="341"/>
      <c r="J8" s="341"/>
      <c r="K8" s="341"/>
      <c r="L8" s="341"/>
      <c r="M8" s="341"/>
      <c r="N8" s="341"/>
      <c r="O8" s="341"/>
      <c r="P8" s="342"/>
      <c r="Q8" s="342"/>
      <c r="R8" s="342"/>
    </row>
    <row r="9" spans="1:20" s="343" customFormat="1" ht="21" customHeight="1" x14ac:dyDescent="0.95">
      <c r="A9" s="337"/>
      <c r="B9" s="341"/>
      <c r="C9" s="477"/>
      <c r="D9" s="341"/>
      <c r="E9" s="338"/>
      <c r="F9" s="341"/>
      <c r="G9" s="341"/>
      <c r="H9" s="341"/>
      <c r="I9" s="341"/>
      <c r="J9" s="341"/>
      <c r="K9" s="341"/>
      <c r="L9" s="341"/>
      <c r="M9" s="341"/>
      <c r="N9" s="341"/>
      <c r="O9" s="341"/>
      <c r="P9" s="342"/>
      <c r="Q9" s="342"/>
      <c r="R9" s="342"/>
    </row>
    <row r="10" spans="1:20" s="343" customFormat="1" ht="37.200000000000003" thickBot="1" x14ac:dyDescent="1">
      <c r="A10" s="392" t="s">
        <v>36</v>
      </c>
      <c r="B10" s="341"/>
      <c r="C10" s="603">
        <f>SUM(C8:C9)</f>
        <v>-68442368</v>
      </c>
      <c r="D10" s="346"/>
      <c r="E10" s="345">
        <f>SUM(E8)</f>
        <v>0</v>
      </c>
      <c r="F10" s="341"/>
      <c r="G10" s="341"/>
      <c r="H10" s="341"/>
      <c r="I10" s="341"/>
      <c r="J10" s="341"/>
      <c r="K10" s="341"/>
      <c r="L10" s="341"/>
      <c r="M10" s="341"/>
      <c r="N10" s="341"/>
      <c r="O10" s="341"/>
      <c r="P10" s="342"/>
      <c r="Q10" s="342"/>
      <c r="R10" s="342"/>
    </row>
    <row r="11" spans="1:20" s="343" customFormat="1" ht="25.8" customHeight="1" thickTop="1" x14ac:dyDescent="0.95">
      <c r="A11" s="392"/>
      <c r="B11" s="341"/>
      <c r="C11" s="589"/>
      <c r="D11" s="346"/>
      <c r="E11" s="346"/>
      <c r="F11" s="341"/>
      <c r="G11" s="341"/>
      <c r="H11" s="341"/>
      <c r="I11" s="341"/>
      <c r="J11" s="341"/>
      <c r="K11" s="341"/>
      <c r="L11" s="341"/>
      <c r="M11" s="341"/>
      <c r="N11" s="341"/>
      <c r="O11" s="341"/>
      <c r="P11" s="342"/>
      <c r="Q11" s="342"/>
      <c r="R11" s="342"/>
    </row>
    <row r="12" spans="1:20" s="343" customFormat="1" ht="36.6" customHeight="1" x14ac:dyDescent="0.95">
      <c r="A12" s="902" t="s">
        <v>848</v>
      </c>
      <c r="B12" s="902"/>
      <c r="C12" s="902"/>
      <c r="D12" s="902"/>
      <c r="E12" s="902"/>
      <c r="F12" s="902"/>
      <c r="G12" s="902"/>
      <c r="H12" s="341"/>
      <c r="I12" s="341"/>
      <c r="J12" s="341"/>
      <c r="K12" s="341"/>
      <c r="L12" s="341"/>
      <c r="M12" s="341"/>
      <c r="N12" s="341"/>
      <c r="O12" s="341"/>
      <c r="P12" s="342"/>
      <c r="Q12" s="342"/>
      <c r="R12" s="342"/>
    </row>
    <row r="13" spans="1:20" s="343" customFormat="1" ht="36.6" x14ac:dyDescent="0.95">
      <c r="A13" s="392"/>
      <c r="B13" s="341"/>
      <c r="C13" s="589"/>
      <c r="D13" s="346"/>
      <c r="E13" s="346"/>
      <c r="F13" s="341"/>
      <c r="G13" s="341"/>
      <c r="H13" s="341"/>
      <c r="I13" s="341"/>
      <c r="J13" s="341"/>
      <c r="K13" s="341"/>
      <c r="L13" s="341"/>
      <c r="M13" s="341"/>
      <c r="N13" s="341"/>
      <c r="O13" s="341"/>
      <c r="P13" s="342"/>
      <c r="Q13" s="342"/>
      <c r="R13" s="342"/>
    </row>
    <row r="14" spans="1:20" s="343" customFormat="1" ht="34.799999999999997" x14ac:dyDescent="0.95">
      <c r="A14" s="901" t="s">
        <v>829</v>
      </c>
      <c r="B14" s="901"/>
      <c r="C14" s="901"/>
      <c r="D14" s="901"/>
      <c r="E14" s="341"/>
      <c r="F14" s="341"/>
      <c r="G14" s="341"/>
      <c r="H14" s="341"/>
      <c r="I14" s="341"/>
      <c r="J14" s="341"/>
      <c r="K14" s="341"/>
      <c r="L14" s="341"/>
      <c r="M14" s="341"/>
      <c r="N14" s="341"/>
      <c r="O14" s="341"/>
      <c r="P14" s="341"/>
      <c r="Q14" s="342"/>
    </row>
    <row r="15" spans="1:20" s="343" customFormat="1" ht="34.799999999999997" x14ac:dyDescent="0.95">
      <c r="A15" s="341"/>
      <c r="B15" s="341"/>
      <c r="C15" s="512">
        <v>1401</v>
      </c>
      <c r="D15" s="513"/>
      <c r="E15" s="512">
        <v>1400</v>
      </c>
      <c r="F15" s="341"/>
      <c r="G15" s="341"/>
      <c r="H15" s="341"/>
      <c r="I15" s="341"/>
      <c r="J15" s="341"/>
      <c r="K15" s="341"/>
      <c r="L15" s="341"/>
      <c r="M15" s="341"/>
      <c r="N15" s="341"/>
      <c r="O15" s="341"/>
      <c r="P15" s="342"/>
      <c r="Q15" s="342"/>
      <c r="R15" s="342"/>
    </row>
    <row r="16" spans="1:20" s="343" customFormat="1" ht="34.799999999999997" x14ac:dyDescent="0.95">
      <c r="A16" s="341"/>
      <c r="B16" s="341"/>
      <c r="C16" s="344" t="s">
        <v>119</v>
      </c>
      <c r="D16" s="341"/>
      <c r="E16" s="344" t="s">
        <v>119</v>
      </c>
      <c r="F16" s="341"/>
      <c r="G16" s="341"/>
      <c r="H16" s="341"/>
      <c r="I16" s="341"/>
      <c r="J16" s="341"/>
      <c r="K16" s="341"/>
      <c r="L16" s="341"/>
      <c r="M16" s="341"/>
      <c r="N16" s="341"/>
      <c r="O16" s="341"/>
      <c r="P16" s="342"/>
      <c r="Q16" s="342"/>
      <c r="R16" s="342"/>
    </row>
    <row r="17" spans="1:19" s="343" customFormat="1" ht="34.799999999999997" x14ac:dyDescent="0.95">
      <c r="A17" s="337" t="s">
        <v>412</v>
      </c>
      <c r="B17" s="341"/>
      <c r="C17" s="601">
        <v>-1848851617</v>
      </c>
      <c r="D17" s="341"/>
      <c r="E17" s="338">
        <v>0</v>
      </c>
      <c r="F17" s="341"/>
      <c r="G17" s="341"/>
      <c r="H17" s="341"/>
      <c r="I17" s="341"/>
      <c r="J17" s="341"/>
      <c r="K17" s="669"/>
      <c r="L17" s="341"/>
      <c r="M17" s="341"/>
      <c r="N17" s="341"/>
      <c r="O17" s="341"/>
      <c r="P17" s="342"/>
      <c r="Q17" s="342"/>
      <c r="R17" s="342"/>
    </row>
    <row r="18" spans="1:19" s="343" customFormat="1" ht="34.799999999999997" x14ac:dyDescent="0.95">
      <c r="A18" s="337" t="s">
        <v>760</v>
      </c>
      <c r="B18" s="341"/>
      <c r="C18" s="601">
        <v>-384492150</v>
      </c>
      <c r="D18" s="341"/>
      <c r="E18" s="601">
        <v>0</v>
      </c>
      <c r="F18" s="341"/>
      <c r="G18" s="341"/>
      <c r="H18" s="341"/>
      <c r="I18" s="341"/>
      <c r="J18" s="341"/>
      <c r="K18" s="341"/>
      <c r="L18" s="341"/>
      <c r="M18" s="341"/>
      <c r="N18" s="341"/>
      <c r="O18" s="341"/>
      <c r="P18" s="342"/>
      <c r="Q18" s="342"/>
      <c r="R18" s="342"/>
    </row>
    <row r="19" spans="1:19" s="343" customFormat="1" ht="37.200000000000003" thickBot="1" x14ac:dyDescent="1">
      <c r="A19" s="392" t="s">
        <v>36</v>
      </c>
      <c r="B19" s="341"/>
      <c r="C19" s="603">
        <f>SUM(C17:C18)</f>
        <v>-2233343767</v>
      </c>
      <c r="D19" s="346"/>
      <c r="E19" s="602">
        <f>SUM(E17:E18)</f>
        <v>0</v>
      </c>
      <c r="F19" s="341"/>
      <c r="G19" s="341"/>
      <c r="H19" s="341"/>
      <c r="I19" s="341"/>
      <c r="J19" s="341"/>
      <c r="K19" s="341"/>
      <c r="L19" s="341"/>
      <c r="M19" s="341"/>
      <c r="N19" s="341"/>
      <c r="O19" s="341"/>
      <c r="P19" s="342"/>
      <c r="Q19" s="342"/>
      <c r="R19" s="342"/>
    </row>
    <row r="20" spans="1:19" s="343" customFormat="1" ht="35.4" thickTop="1" x14ac:dyDescent="0.95">
      <c r="A20" s="341"/>
      <c r="B20" s="341"/>
      <c r="C20" s="341"/>
      <c r="D20" s="341"/>
      <c r="E20" s="341"/>
      <c r="F20" s="341"/>
      <c r="G20" s="341"/>
      <c r="H20" s="341"/>
      <c r="I20" s="341"/>
      <c r="J20" s="341"/>
      <c r="K20" s="341"/>
      <c r="L20" s="341"/>
      <c r="M20" s="341"/>
      <c r="N20" s="341"/>
      <c r="O20" s="341"/>
      <c r="P20" s="342"/>
      <c r="Q20" s="342"/>
      <c r="R20" s="342"/>
    </row>
    <row r="21" spans="1:19" s="347" customFormat="1" ht="34.799999999999997" x14ac:dyDescent="0.3">
      <c r="A21" s="901" t="s">
        <v>830</v>
      </c>
      <c r="B21" s="901"/>
      <c r="C21" s="901"/>
      <c r="D21" s="901"/>
      <c r="J21" s="348"/>
      <c r="P21" s="342"/>
      <c r="Q21" s="342"/>
      <c r="R21" s="342"/>
    </row>
    <row r="22" spans="1:19" s="339" customFormat="1" ht="34.799999999999997" x14ac:dyDescent="0.95">
      <c r="A22" s="349" t="s">
        <v>317</v>
      </c>
      <c r="B22" s="343"/>
      <c r="C22" s="343"/>
      <c r="D22" s="343"/>
      <c r="K22" s="350"/>
      <c r="Q22" s="342"/>
      <c r="R22" s="342"/>
      <c r="S22" s="342"/>
    </row>
    <row r="23" spans="1:19" s="339" customFormat="1" ht="34.799999999999997" x14ac:dyDescent="0.95">
      <c r="K23" s="350"/>
      <c r="Q23" s="342"/>
      <c r="R23" s="342"/>
      <c r="S23" s="342"/>
    </row>
    <row r="24" spans="1:19" s="339" customFormat="1" ht="34.799999999999997" x14ac:dyDescent="0.95">
      <c r="A24" s="903" t="s">
        <v>831</v>
      </c>
      <c r="B24" s="903"/>
      <c r="C24" s="903"/>
      <c r="D24" s="903"/>
      <c r="K24" s="350"/>
      <c r="Q24" s="342"/>
      <c r="R24" s="342"/>
      <c r="S24" s="342"/>
    </row>
    <row r="25" spans="1:19" s="339" customFormat="1" ht="34.799999999999997" x14ac:dyDescent="0.95">
      <c r="K25" s="350"/>
      <c r="Q25" s="342"/>
      <c r="R25" s="342"/>
      <c r="S25" s="342"/>
    </row>
    <row r="26" spans="1:19" s="339" customFormat="1" ht="69" customHeight="1" x14ac:dyDescent="1">
      <c r="A26" s="351" t="s">
        <v>314</v>
      </c>
      <c r="B26" s="897" t="s">
        <v>313</v>
      </c>
      <c r="C26" s="899"/>
      <c r="D26" s="906" t="s">
        <v>809</v>
      </c>
      <c r="E26" s="907"/>
      <c r="F26" s="897" t="s">
        <v>311</v>
      </c>
      <c r="G26" s="899"/>
      <c r="H26" s="897" t="s">
        <v>310</v>
      </c>
      <c r="I26" s="898"/>
      <c r="J26" s="377"/>
      <c r="K26" s="897" t="s">
        <v>707</v>
      </c>
      <c r="L26" s="898"/>
      <c r="M26" s="899"/>
      <c r="N26" s="352"/>
      <c r="O26" s="917" t="s">
        <v>708</v>
      </c>
      <c r="P26" s="917"/>
      <c r="Q26" s="918"/>
      <c r="R26" s="342"/>
      <c r="S26" s="342"/>
    </row>
    <row r="27" spans="1:19" s="339" customFormat="1" ht="34.799999999999997" x14ac:dyDescent="0.95">
      <c r="A27" s="353" t="s">
        <v>721</v>
      </c>
      <c r="B27" s="911" t="s">
        <v>722</v>
      </c>
      <c r="C27" s="912"/>
      <c r="D27" s="913">
        <v>3</v>
      </c>
      <c r="E27" s="914"/>
      <c r="F27" s="915">
        <v>45000</v>
      </c>
      <c r="G27" s="916"/>
      <c r="H27" s="908">
        <v>900000</v>
      </c>
      <c r="I27" s="909"/>
      <c r="J27" s="377"/>
      <c r="K27" s="908">
        <v>6940</v>
      </c>
      <c r="L27" s="909"/>
      <c r="M27" s="910"/>
      <c r="N27" s="352"/>
      <c r="O27" s="909">
        <f>K27*H27</f>
        <v>6246000000</v>
      </c>
      <c r="P27" s="909"/>
      <c r="Q27" s="910"/>
      <c r="R27" s="342"/>
      <c r="S27" s="342"/>
    </row>
    <row r="28" spans="1:19" s="339" customFormat="1" ht="34.799999999999997" x14ac:dyDescent="0.95">
      <c r="K28" s="350"/>
      <c r="Q28" s="342"/>
      <c r="R28" s="342"/>
      <c r="S28" s="342"/>
    </row>
    <row r="29" spans="1:19" s="355" customFormat="1" ht="34.799999999999997" x14ac:dyDescent="0.55000000000000004">
      <c r="A29" s="903" t="s">
        <v>832</v>
      </c>
      <c r="B29" s="903"/>
      <c r="C29" s="903"/>
      <c r="D29" s="903"/>
      <c r="E29" s="903"/>
      <c r="F29" s="903"/>
      <c r="G29" s="903"/>
      <c r="H29" s="903"/>
      <c r="I29" s="903"/>
      <c r="J29" s="903"/>
      <c r="K29" s="903"/>
      <c r="L29" s="903"/>
      <c r="M29" s="903"/>
      <c r="N29" s="903"/>
      <c r="O29" s="903"/>
      <c r="P29" s="903"/>
      <c r="Q29" s="903"/>
      <c r="R29" s="354"/>
    </row>
    <row r="30" spans="1:19" s="355" customFormat="1" ht="51.75" customHeight="1" x14ac:dyDescent="0.55000000000000004">
      <c r="A30" s="356"/>
      <c r="B30" s="356"/>
      <c r="C30" s="904" t="s">
        <v>788</v>
      </c>
      <c r="D30" s="904"/>
      <c r="E30" s="904"/>
      <c r="F30" s="904"/>
      <c r="G30" s="904"/>
      <c r="H30" s="904"/>
      <c r="I30" s="904"/>
      <c r="J30" s="904"/>
      <c r="K30" s="904"/>
      <c r="L30" s="514"/>
      <c r="M30" s="905">
        <v>1400</v>
      </c>
      <c r="N30" s="905"/>
      <c r="O30" s="905"/>
      <c r="P30" s="905"/>
      <c r="Q30" s="905"/>
      <c r="R30" s="356"/>
    </row>
    <row r="31" spans="1:19" s="355" customFormat="1" ht="70.2" thickBot="1" x14ac:dyDescent="0.6">
      <c r="A31" s="357" t="s">
        <v>89</v>
      </c>
      <c r="B31" s="358"/>
      <c r="C31" s="359" t="s">
        <v>90</v>
      </c>
      <c r="D31" s="358"/>
      <c r="E31" s="360" t="s">
        <v>91</v>
      </c>
      <c r="F31" s="358"/>
      <c r="G31" s="360" t="s">
        <v>92</v>
      </c>
      <c r="H31" s="358"/>
      <c r="I31" s="359" t="s">
        <v>93</v>
      </c>
      <c r="J31" s="358"/>
      <c r="K31" s="359" t="s">
        <v>94</v>
      </c>
      <c r="M31" s="361" t="s">
        <v>92</v>
      </c>
      <c r="N31" s="362"/>
      <c r="O31" s="363" t="s">
        <v>93</v>
      </c>
      <c r="P31" s="362"/>
      <c r="Q31" s="363" t="s">
        <v>94</v>
      </c>
    </row>
    <row r="32" spans="1:19" s="355" customFormat="1" ht="68.400000000000006" x14ac:dyDescent="0.55000000000000004">
      <c r="A32" s="558" t="s">
        <v>95</v>
      </c>
      <c r="C32" s="559" t="s">
        <v>96</v>
      </c>
      <c r="E32" s="560" t="s">
        <v>112</v>
      </c>
      <c r="G32" s="560" t="s">
        <v>97</v>
      </c>
      <c r="I32" s="561">
        <v>49000</v>
      </c>
      <c r="K32" s="604">
        <v>44.42</v>
      </c>
      <c r="M32" s="560" t="s">
        <v>97</v>
      </c>
      <c r="O32" s="561">
        <v>49000</v>
      </c>
      <c r="Q32" s="606">
        <f>O32/$M$41*100</f>
        <v>98</v>
      </c>
    </row>
    <row r="33" spans="1:18" s="355" customFormat="1" ht="68.400000000000006" x14ac:dyDescent="0.55000000000000004">
      <c r="A33" s="558" t="s">
        <v>95</v>
      </c>
      <c r="C33" s="559" t="s">
        <v>99</v>
      </c>
      <c r="E33" s="560" t="s">
        <v>112</v>
      </c>
      <c r="G33" s="560" t="s">
        <v>97</v>
      </c>
      <c r="I33" s="561">
        <v>500</v>
      </c>
      <c r="K33" s="604">
        <v>0.45</v>
      </c>
      <c r="M33" s="560" t="s">
        <v>97</v>
      </c>
      <c r="O33" s="561">
        <v>500</v>
      </c>
      <c r="Q33" s="606">
        <f t="shared" ref="Q33:Q34" si="0">O33/$M$41*100</f>
        <v>1</v>
      </c>
    </row>
    <row r="34" spans="1:18" s="355" customFormat="1" ht="68.400000000000006" x14ac:dyDescent="0.55000000000000004">
      <c r="A34" s="558" t="s">
        <v>95</v>
      </c>
      <c r="C34" s="559" t="s">
        <v>98</v>
      </c>
      <c r="E34" s="560" t="s">
        <v>318</v>
      </c>
      <c r="G34" s="560" t="s">
        <v>97</v>
      </c>
      <c r="I34" s="561">
        <v>500</v>
      </c>
      <c r="K34" s="604">
        <v>0.45</v>
      </c>
      <c r="M34" s="560" t="s">
        <v>97</v>
      </c>
      <c r="O34" s="561">
        <v>500</v>
      </c>
      <c r="Q34" s="606">
        <f t="shared" si="0"/>
        <v>1</v>
      </c>
      <c r="R34" s="562">
        <v>157013</v>
      </c>
    </row>
    <row r="35" spans="1:18" s="355" customFormat="1" ht="35.4" thickBot="1" x14ac:dyDescent="1.05">
      <c r="A35" s="364" t="s">
        <v>77</v>
      </c>
      <c r="C35" s="365"/>
      <c r="E35" s="366"/>
      <c r="I35" s="367">
        <f>SUM(I32:I34)</f>
        <v>50000</v>
      </c>
      <c r="K35" s="661">
        <f>SUM(K32:K34)</f>
        <v>45.320000000000007</v>
      </c>
      <c r="O35" s="367">
        <f>SUM(O32:O34)</f>
        <v>50000</v>
      </c>
      <c r="Q35" s="605">
        <f>SUM(Q32:Q34)</f>
        <v>100</v>
      </c>
    </row>
    <row r="36" spans="1:18" s="355" customFormat="1" ht="30" thickTop="1" x14ac:dyDescent="0.55000000000000004"/>
    <row r="37" spans="1:18" s="114" customFormat="1" ht="27" customHeight="1" x14ac:dyDescent="0.75">
      <c r="E37" s="124"/>
      <c r="F37" s="124"/>
      <c r="G37" s="119"/>
      <c r="I37" s="125"/>
    </row>
    <row r="38" spans="1:18" s="114" customFormat="1" ht="27" x14ac:dyDescent="0.75">
      <c r="E38" s="124"/>
      <c r="F38" s="124"/>
      <c r="G38" s="124"/>
    </row>
    <row r="39" spans="1:18" s="114" customFormat="1" ht="27" x14ac:dyDescent="0.75">
      <c r="E39" s="124"/>
      <c r="F39" s="124"/>
      <c r="G39" s="124"/>
    </row>
    <row r="40" spans="1:18" s="114" customFormat="1" ht="27" x14ac:dyDescent="0.75">
      <c r="E40" s="124"/>
      <c r="F40" s="124"/>
      <c r="G40" s="124"/>
    </row>
    <row r="41" spans="1:18" s="114" customFormat="1" ht="27" x14ac:dyDescent="0.75">
      <c r="E41" s="124"/>
      <c r="F41" s="124"/>
      <c r="G41" s="124"/>
      <c r="M41" s="117">
        <v>50000</v>
      </c>
    </row>
    <row r="42" spans="1:18" s="114" customFormat="1" ht="27" x14ac:dyDescent="0.75">
      <c r="E42" s="124"/>
      <c r="F42" s="124"/>
      <c r="G42" s="124"/>
    </row>
    <row r="43" spans="1:18" s="114" customFormat="1" ht="27.6" thickBot="1" x14ac:dyDescent="0.8">
      <c r="E43" s="124"/>
      <c r="F43" s="124"/>
      <c r="G43" s="124"/>
    </row>
    <row r="44" spans="1:18" s="114" customFormat="1" ht="27" x14ac:dyDescent="0.75">
      <c r="E44" s="124"/>
      <c r="F44" s="124"/>
      <c r="G44" s="124"/>
    </row>
    <row r="45" spans="1:18" s="114" customFormat="1" ht="27" x14ac:dyDescent="0.75">
      <c r="E45" s="124"/>
      <c r="F45" s="124"/>
      <c r="G45" s="124"/>
    </row>
    <row r="46" spans="1:18" s="114" customFormat="1" ht="27" x14ac:dyDescent="0.75">
      <c r="E46" s="124"/>
      <c r="F46" s="124"/>
      <c r="G46" s="124"/>
    </row>
    <row r="47" spans="1:18" s="114" customFormat="1" ht="27" x14ac:dyDescent="0.75">
      <c r="E47" s="124"/>
      <c r="F47" s="124"/>
      <c r="G47" s="124"/>
    </row>
  </sheetData>
  <mergeCells count="23">
    <mergeCell ref="A29:Q29"/>
    <mergeCell ref="C30:K30"/>
    <mergeCell ref="M30:Q30"/>
    <mergeCell ref="A21:D21"/>
    <mergeCell ref="A24:D24"/>
    <mergeCell ref="B26:C26"/>
    <mergeCell ref="D26:E26"/>
    <mergeCell ref="H27:I27"/>
    <mergeCell ref="F26:G26"/>
    <mergeCell ref="H26:I26"/>
    <mergeCell ref="O27:Q27"/>
    <mergeCell ref="B27:C27"/>
    <mergeCell ref="D27:E27"/>
    <mergeCell ref="F27:G27"/>
    <mergeCell ref="K27:M27"/>
    <mergeCell ref="O26:Q26"/>
    <mergeCell ref="K26:M26"/>
    <mergeCell ref="A1:Q1"/>
    <mergeCell ref="A2:Q2"/>
    <mergeCell ref="A3:Q3"/>
    <mergeCell ref="A14:D14"/>
    <mergeCell ref="A5:D5"/>
    <mergeCell ref="A12:G12"/>
  </mergeCells>
  <printOptions horizontalCentered="1"/>
  <pageMargins left="0.70866141732283472" right="0.39370078740157483" top="0.35433070866141736" bottom="0.55118110236220474" header="0.31496062992125984" footer="0.43307086614173229"/>
  <pageSetup paperSize="9" scale="36" orientation="landscape" r:id="rId1"/>
  <headerFooter scaleWithDoc="0" alignWithMargins="0">
    <oddFooter>&amp;C&amp;"B Mitra,Bold"&amp;10 14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25500-247B-4048-9213-03DA7A13059B}">
  <dimension ref="A1:T55"/>
  <sheetViews>
    <sheetView rightToLeft="1" view="pageBreakPreview" topLeftCell="A13" zoomScale="60" zoomScaleNormal="44" workbookViewId="0">
      <selection activeCell="L18" sqref="L18"/>
    </sheetView>
  </sheetViews>
  <sheetFormatPr defaultColWidth="9.109375" defaultRowHeight="21" x14ac:dyDescent="0.6"/>
  <cols>
    <col min="1" max="1" width="50.33203125" style="38" customWidth="1"/>
    <col min="2" max="2" width="2.33203125" style="38" customWidth="1"/>
    <col min="3" max="3" width="30.5546875" style="38" customWidth="1"/>
    <col min="4" max="4" width="1.33203125" style="38" customWidth="1"/>
    <col min="5" max="5" width="37.77734375" style="113" customWidth="1"/>
    <col min="6" max="6" width="1.33203125" style="113" customWidth="1"/>
    <col min="7" max="7" width="34.88671875" style="113" customWidth="1"/>
    <col min="8" max="8" width="1.33203125" style="38" customWidth="1"/>
    <col min="9" max="9" width="30.77734375" style="38" customWidth="1"/>
    <col min="10" max="10" width="1.33203125" style="38" customWidth="1"/>
    <col min="11" max="11" width="23.5546875" style="38" bestFit="1" customWidth="1"/>
    <col min="12" max="12" width="1.33203125" style="38" customWidth="1"/>
    <col min="13" max="13" width="23.5546875" style="38" bestFit="1" customWidth="1"/>
    <col min="14" max="14" width="1.33203125" style="38" hidden="1" customWidth="1"/>
    <col min="15" max="15" width="13.109375" style="38" hidden="1" customWidth="1"/>
    <col min="16" max="16" width="1.33203125" style="38" hidden="1" customWidth="1"/>
    <col min="17" max="17" width="0" style="38" hidden="1" customWidth="1"/>
    <col min="18" max="18" width="0.6640625" style="38" customWidth="1"/>
    <col min="19" max="19" width="9.109375" style="38"/>
    <col min="20" max="20" width="17.33203125" style="38" bestFit="1" customWidth="1"/>
    <col min="21" max="21" width="14.33203125" style="38" bestFit="1" customWidth="1"/>
    <col min="22" max="16384" width="9.109375" style="38"/>
  </cols>
  <sheetData>
    <row r="1" spans="1:20" s="126" customFormat="1" ht="34.200000000000003" x14ac:dyDescent="1">
      <c r="A1" s="787" t="str">
        <f>'اطلاعات صندوق و ارکان صندوق'!A1:J1</f>
        <v>صندوق سرمایه‌گذاری ‫اختصاصی بازارگردانی تصمیم ساز</v>
      </c>
      <c r="B1" s="787"/>
      <c r="C1" s="787"/>
      <c r="D1" s="787"/>
      <c r="E1" s="787"/>
      <c r="F1" s="787"/>
      <c r="G1" s="787"/>
      <c r="H1" s="787"/>
      <c r="I1" s="787"/>
      <c r="J1" s="787"/>
      <c r="K1" s="787"/>
      <c r="L1" s="787"/>
      <c r="M1" s="787"/>
    </row>
    <row r="2" spans="1:20" s="126" customFormat="1" ht="34.200000000000003" x14ac:dyDescent="1">
      <c r="A2" s="787" t="str">
        <f>'اطلاعات صندوق و ارکان صندوق'!A2:J2</f>
        <v xml:space="preserve"> یادداشت‌های توضیحی صورت های مالی </v>
      </c>
      <c r="B2" s="787"/>
      <c r="C2" s="787"/>
      <c r="D2" s="787"/>
      <c r="E2" s="787"/>
      <c r="F2" s="787"/>
      <c r="G2" s="787"/>
      <c r="H2" s="787"/>
      <c r="I2" s="787"/>
      <c r="J2" s="787"/>
      <c r="K2" s="787"/>
      <c r="L2" s="787"/>
      <c r="M2" s="787"/>
      <c r="N2" s="168"/>
      <c r="O2" s="168"/>
      <c r="P2" s="168"/>
      <c r="Q2" s="168"/>
      <c r="R2" s="168"/>
      <c r="S2" s="168"/>
      <c r="T2" s="168"/>
    </row>
    <row r="3" spans="1:20" s="126" customFormat="1" ht="34.200000000000003" x14ac:dyDescent="1">
      <c r="A3" s="787" t="str">
        <f>'20.21.22.23'!A3:Q3</f>
        <v>برای سال مالی منتهی به تاریخ 31 شهریورماه 1401</v>
      </c>
      <c r="B3" s="787"/>
      <c r="C3" s="787"/>
      <c r="D3" s="787"/>
      <c r="E3" s="787"/>
      <c r="F3" s="787"/>
      <c r="G3" s="787"/>
      <c r="H3" s="787"/>
      <c r="I3" s="787"/>
      <c r="J3" s="787"/>
      <c r="K3" s="787"/>
      <c r="L3" s="787"/>
      <c r="M3" s="787"/>
      <c r="N3" s="168"/>
      <c r="O3" s="168"/>
      <c r="P3" s="168"/>
      <c r="Q3" s="168"/>
      <c r="R3" s="168"/>
      <c r="S3" s="168"/>
      <c r="T3" s="168"/>
    </row>
    <row r="4" spans="1:20" s="114" customFormat="1" ht="15.75" customHeight="1" x14ac:dyDescent="0.75">
      <c r="A4" s="165"/>
      <c r="B4" s="165"/>
      <c r="C4" s="165"/>
      <c r="D4" s="165"/>
      <c r="E4" s="165"/>
      <c r="F4" s="165"/>
      <c r="G4" s="165"/>
      <c r="H4" s="165"/>
      <c r="I4" s="165"/>
      <c r="J4" s="165"/>
      <c r="K4" s="165"/>
      <c r="L4" s="165"/>
      <c r="M4" s="165"/>
      <c r="N4" s="165"/>
      <c r="O4" s="165"/>
      <c r="P4" s="165"/>
      <c r="Q4" s="165"/>
    </row>
    <row r="5" spans="1:20" s="116" customFormat="1" ht="27.6" x14ac:dyDescent="0.8">
      <c r="A5" s="924" t="s">
        <v>833</v>
      </c>
      <c r="B5" s="924"/>
      <c r="C5" s="924"/>
      <c r="D5" s="924"/>
      <c r="E5" s="924"/>
      <c r="F5" s="924"/>
      <c r="G5" s="924"/>
      <c r="H5" s="924"/>
      <c r="I5" s="924"/>
      <c r="J5" s="924"/>
      <c r="K5" s="924"/>
    </row>
    <row r="6" spans="1:20" s="116" customFormat="1" ht="27.6" x14ac:dyDescent="0.45">
      <c r="A6" s="620"/>
      <c r="B6" s="621"/>
      <c r="C6" s="621"/>
      <c r="D6" s="621"/>
      <c r="E6" s="926" t="s">
        <v>101</v>
      </c>
      <c r="F6" s="926"/>
      <c r="G6" s="926"/>
      <c r="H6" s="926"/>
      <c r="I6" s="926"/>
      <c r="J6" s="621"/>
      <c r="K6" s="621"/>
      <c r="L6" s="621"/>
      <c r="M6" s="622"/>
    </row>
    <row r="7" spans="1:20" s="118" customFormat="1" ht="27" customHeight="1" x14ac:dyDescent="0.3">
      <c r="A7" s="927" t="s">
        <v>100</v>
      </c>
      <c r="C7" s="929" t="s">
        <v>91</v>
      </c>
      <c r="E7" s="931" t="s">
        <v>102</v>
      </c>
      <c r="G7" s="931" t="s">
        <v>103</v>
      </c>
      <c r="I7" s="929" t="s">
        <v>104</v>
      </c>
      <c r="K7" s="933" t="s">
        <v>840</v>
      </c>
      <c r="M7" s="919" t="s">
        <v>841</v>
      </c>
    </row>
    <row r="8" spans="1:20" s="118" customFormat="1" ht="23.4" x14ac:dyDescent="0.3">
      <c r="A8" s="928"/>
      <c r="C8" s="930"/>
      <c r="E8" s="932"/>
      <c r="G8" s="932"/>
      <c r="I8" s="930"/>
      <c r="K8" s="934"/>
      <c r="M8" s="920"/>
    </row>
    <row r="9" spans="1:20" s="118" customFormat="1" ht="29.4" x14ac:dyDescent="0.3">
      <c r="A9" s="623"/>
      <c r="B9" s="624"/>
      <c r="C9" s="625"/>
      <c r="D9" s="624"/>
      <c r="E9" s="626"/>
      <c r="F9" s="624"/>
      <c r="G9" s="626" t="s">
        <v>105</v>
      </c>
      <c r="H9" s="624"/>
      <c r="I9" s="625"/>
      <c r="J9" s="624"/>
      <c r="K9" s="610" t="s">
        <v>105</v>
      </c>
      <c r="L9" s="624"/>
      <c r="M9" s="627" t="s">
        <v>105</v>
      </c>
    </row>
    <row r="10" spans="1:20" s="118" customFormat="1" ht="29.4" x14ac:dyDescent="0.3">
      <c r="A10" s="608" t="s">
        <v>429</v>
      </c>
      <c r="B10" s="609"/>
      <c r="C10" s="610" t="s">
        <v>430</v>
      </c>
      <c r="D10" s="609"/>
      <c r="E10" s="611" t="s">
        <v>300</v>
      </c>
      <c r="F10" s="609"/>
      <c r="G10" s="612">
        <v>613403020</v>
      </c>
      <c r="H10" s="609"/>
      <c r="I10" s="610" t="s">
        <v>106</v>
      </c>
      <c r="J10" s="609"/>
      <c r="K10" s="666">
        <v>-613403018</v>
      </c>
      <c r="L10" s="664"/>
      <c r="M10" s="665" t="s">
        <v>79</v>
      </c>
    </row>
    <row r="11" spans="1:20" s="116" customFormat="1" ht="32.25" customHeight="1" x14ac:dyDescent="0.5">
      <c r="A11" s="608" t="s">
        <v>319</v>
      </c>
      <c r="B11" s="613"/>
      <c r="C11" s="614" t="s">
        <v>109</v>
      </c>
      <c r="D11" s="613"/>
      <c r="E11" s="615" t="s">
        <v>110</v>
      </c>
      <c r="F11" s="613"/>
      <c r="G11" s="616">
        <v>468699314</v>
      </c>
      <c r="H11" s="613"/>
      <c r="I11" s="617" t="s">
        <v>106</v>
      </c>
      <c r="J11" s="613"/>
      <c r="K11" s="664">
        <v>-234349314</v>
      </c>
      <c r="L11" s="664"/>
      <c r="M11" s="665">
        <v>-272500000</v>
      </c>
    </row>
    <row r="12" spans="1:20" s="116" customFormat="1" ht="51.6" customHeight="1" x14ac:dyDescent="0.5">
      <c r="A12" s="608" t="s">
        <v>107</v>
      </c>
      <c r="B12" s="613"/>
      <c r="C12" s="614" t="s">
        <v>108</v>
      </c>
      <c r="D12" s="613"/>
      <c r="E12" s="615" t="s">
        <v>811</v>
      </c>
      <c r="F12" s="613"/>
      <c r="G12" s="616">
        <v>60636350</v>
      </c>
      <c r="H12" s="613"/>
      <c r="I12" s="617" t="s">
        <v>106</v>
      </c>
      <c r="J12" s="613"/>
      <c r="K12" s="664" t="s">
        <v>79</v>
      </c>
      <c r="L12" s="664"/>
      <c r="M12" s="665">
        <v>-108598364</v>
      </c>
    </row>
    <row r="13" spans="1:20" s="116" customFormat="1" ht="55.2" customHeight="1" x14ac:dyDescent="0.5">
      <c r="A13" s="618" t="s">
        <v>321</v>
      </c>
      <c r="B13" s="613"/>
      <c r="C13" s="614" t="s">
        <v>108</v>
      </c>
      <c r="D13" s="613"/>
      <c r="E13" s="615" t="s">
        <v>811</v>
      </c>
      <c r="F13" s="613"/>
      <c r="G13" s="616">
        <v>437820404</v>
      </c>
      <c r="H13" s="613"/>
      <c r="I13" s="617" t="s">
        <v>106</v>
      </c>
      <c r="J13" s="613"/>
      <c r="K13" s="664">
        <v>-193568750</v>
      </c>
      <c r="L13" s="664"/>
      <c r="M13" s="665" t="s">
        <v>79</v>
      </c>
    </row>
    <row r="14" spans="1:20" s="116" customFormat="1" ht="32.25" customHeight="1" x14ac:dyDescent="0.5">
      <c r="A14" s="608" t="s">
        <v>431</v>
      </c>
      <c r="B14" s="613"/>
      <c r="C14" s="614" t="s">
        <v>114</v>
      </c>
      <c r="D14" s="613"/>
      <c r="E14" s="619" t="s">
        <v>812</v>
      </c>
      <c r="F14" s="613"/>
      <c r="G14" s="616">
        <v>379356741612</v>
      </c>
      <c r="H14" s="613"/>
      <c r="I14" s="617" t="s">
        <v>106</v>
      </c>
      <c r="J14" s="613"/>
      <c r="K14" s="664" t="s">
        <v>79</v>
      </c>
      <c r="L14" s="664"/>
      <c r="M14" s="665" t="s">
        <v>79</v>
      </c>
    </row>
    <row r="15" spans="1:20" s="116" customFormat="1" ht="32.25" customHeight="1" x14ac:dyDescent="0.5">
      <c r="A15" s="608" t="s">
        <v>432</v>
      </c>
      <c r="B15" s="613"/>
      <c r="C15" s="614" t="s">
        <v>114</v>
      </c>
      <c r="D15" s="613"/>
      <c r="E15" s="619" t="s">
        <v>812</v>
      </c>
      <c r="F15" s="613"/>
      <c r="G15" s="616">
        <v>2060467497686</v>
      </c>
      <c r="H15" s="613"/>
      <c r="I15" s="617" t="s">
        <v>106</v>
      </c>
      <c r="J15" s="613"/>
      <c r="K15" s="664">
        <v>-93350779</v>
      </c>
      <c r="L15" s="664"/>
      <c r="M15" s="665" t="s">
        <v>79</v>
      </c>
    </row>
    <row r="16" spans="1:20" s="116" customFormat="1" ht="32.25" customHeight="1" x14ac:dyDescent="0.5">
      <c r="A16" s="608" t="s">
        <v>433</v>
      </c>
      <c r="B16" s="613"/>
      <c r="C16" s="614" t="s">
        <v>114</v>
      </c>
      <c r="D16" s="613"/>
      <c r="E16" s="619" t="s">
        <v>812</v>
      </c>
      <c r="F16" s="613"/>
      <c r="G16" s="616">
        <v>235720566837</v>
      </c>
      <c r="H16" s="613"/>
      <c r="I16" s="617" t="s">
        <v>106</v>
      </c>
      <c r="J16" s="613"/>
      <c r="K16" s="664" t="s">
        <v>79</v>
      </c>
      <c r="L16" s="664"/>
      <c r="M16" s="665" t="s">
        <v>79</v>
      </c>
    </row>
    <row r="17" spans="1:18" s="114" customFormat="1" ht="20.25" customHeight="1" x14ac:dyDescent="0.75">
      <c r="A17" s="120"/>
      <c r="B17" s="120"/>
      <c r="C17" s="120"/>
      <c r="D17" s="120"/>
      <c r="E17" s="607"/>
      <c r="F17" s="121"/>
      <c r="G17" s="121"/>
      <c r="H17" s="120"/>
      <c r="I17" s="120"/>
      <c r="J17" s="120"/>
      <c r="K17" s="120"/>
      <c r="L17" s="122"/>
      <c r="M17" s="120"/>
      <c r="N17" s="122"/>
      <c r="O17" s="122"/>
      <c r="P17" s="122"/>
      <c r="Q17" s="122"/>
      <c r="R17" s="122"/>
    </row>
    <row r="18" spans="1:18" s="115" customFormat="1" ht="27.6" x14ac:dyDescent="0.3">
      <c r="A18" s="663" t="s">
        <v>834</v>
      </c>
      <c r="B18" s="214"/>
      <c r="C18" s="214"/>
      <c r="D18" s="214"/>
      <c r="E18" s="138"/>
      <c r="F18" s="138"/>
      <c r="G18" s="214"/>
      <c r="H18" s="214"/>
      <c r="I18" s="214"/>
      <c r="K18" s="214"/>
      <c r="L18" s="139"/>
      <c r="M18" s="214"/>
      <c r="N18" s="139"/>
      <c r="O18" s="139"/>
      <c r="P18" s="139"/>
      <c r="Q18" s="139"/>
      <c r="R18" s="139"/>
    </row>
    <row r="19" spans="1:18" s="114" customFormat="1" ht="29.4" x14ac:dyDescent="0.75">
      <c r="A19" s="921" t="s">
        <v>111</v>
      </c>
      <c r="B19" s="921"/>
      <c r="C19" s="921"/>
      <c r="D19" s="921"/>
      <c r="E19" s="921"/>
      <c r="F19" s="921"/>
      <c r="G19" s="921"/>
      <c r="H19" s="921"/>
      <c r="I19" s="921"/>
      <c r="J19" s="921"/>
      <c r="K19" s="921"/>
      <c r="L19" s="921"/>
      <c r="M19" s="921"/>
      <c r="N19" s="921"/>
      <c r="O19" s="921"/>
      <c r="P19" s="921"/>
      <c r="Q19" s="921"/>
      <c r="R19" s="123"/>
    </row>
    <row r="20" spans="1:18" s="114" customFormat="1" ht="21" customHeight="1" x14ac:dyDescent="0.75">
      <c r="A20" s="165"/>
      <c r="B20" s="165"/>
      <c r="C20" s="165"/>
      <c r="D20" s="165"/>
      <c r="E20" s="165"/>
      <c r="F20" s="165"/>
      <c r="G20" s="165"/>
      <c r="H20" s="165"/>
      <c r="I20" s="165"/>
      <c r="J20" s="165"/>
      <c r="K20" s="165"/>
      <c r="L20" s="165"/>
      <c r="M20" s="165"/>
      <c r="N20" s="165"/>
      <c r="O20" s="165"/>
      <c r="P20" s="165"/>
      <c r="Q20" s="165"/>
    </row>
    <row r="21" spans="1:18" s="114" customFormat="1" ht="31.5" customHeight="1" x14ac:dyDescent="0.8">
      <c r="A21" s="924" t="s">
        <v>835</v>
      </c>
      <c r="B21" s="924"/>
      <c r="C21" s="924"/>
      <c r="D21" s="924"/>
      <c r="E21" s="924"/>
      <c r="F21" s="124"/>
      <c r="G21" s="124"/>
      <c r="I21" s="125"/>
    </row>
    <row r="22" spans="1:18" s="114" customFormat="1" ht="15.75" customHeight="1" x14ac:dyDescent="0.75">
      <c r="E22" s="124"/>
      <c r="F22" s="124"/>
      <c r="G22" s="124"/>
      <c r="I22" s="125"/>
    </row>
    <row r="23" spans="1:18" s="371" customFormat="1" ht="55.5" customHeight="1" x14ac:dyDescent="0.75">
      <c r="A23" s="925" t="s">
        <v>728</v>
      </c>
      <c r="B23" s="925"/>
      <c r="C23" s="925"/>
      <c r="D23" s="925"/>
      <c r="E23" s="925"/>
      <c r="F23" s="925"/>
      <c r="G23" s="925"/>
      <c r="H23" s="925"/>
      <c r="I23" s="925"/>
      <c r="J23" s="925"/>
      <c r="K23" s="925"/>
      <c r="L23" s="370"/>
      <c r="M23" s="370"/>
      <c r="N23" s="370"/>
      <c r="O23" s="370"/>
      <c r="P23" s="370"/>
      <c r="Q23" s="370"/>
    </row>
    <row r="24" spans="1:18" s="114" customFormat="1" ht="21" customHeight="1" thickBot="1" x14ac:dyDescent="0.8">
      <c r="E24" s="124"/>
      <c r="F24" s="124"/>
      <c r="G24" s="124"/>
    </row>
    <row r="25" spans="1:18" s="114" customFormat="1" ht="61.95" customHeight="1" x14ac:dyDescent="0.75">
      <c r="C25" s="922" t="s">
        <v>268</v>
      </c>
      <c r="D25" s="485"/>
      <c r="E25" s="486" t="s">
        <v>269</v>
      </c>
      <c r="F25" s="487"/>
      <c r="G25" s="488" t="s">
        <v>270</v>
      </c>
      <c r="H25" s="489"/>
      <c r="I25" s="490" t="s">
        <v>271</v>
      </c>
    </row>
    <row r="26" spans="1:18" s="114" customFormat="1" ht="34.950000000000003" customHeight="1" x14ac:dyDescent="0.75">
      <c r="C26" s="923"/>
      <c r="D26" s="491"/>
      <c r="E26" s="492" t="s">
        <v>438</v>
      </c>
      <c r="F26" s="274"/>
      <c r="G26" s="493" t="s">
        <v>438</v>
      </c>
      <c r="H26" s="494"/>
      <c r="I26" s="495" t="s">
        <v>438</v>
      </c>
    </row>
    <row r="27" spans="1:18" s="114" customFormat="1" ht="34.950000000000003" customHeight="1" x14ac:dyDescent="0.75">
      <c r="C27" s="496" t="s">
        <v>272</v>
      </c>
      <c r="D27" s="491"/>
      <c r="E27" s="497">
        <f>'کفایت نهایی'!B3/1000000</f>
        <v>112234.06331899999</v>
      </c>
      <c r="F27" s="492"/>
      <c r="G27" s="498">
        <f>'کفایت نهایی'!C3/1000000</f>
        <v>85761.545027400003</v>
      </c>
      <c r="H27" s="493"/>
      <c r="I27" s="499">
        <f>'کفایت نهایی'!D3/1000000</f>
        <v>107640.1665753</v>
      </c>
    </row>
    <row r="28" spans="1:18" s="114" customFormat="1" ht="34.950000000000003" customHeight="1" x14ac:dyDescent="0.75">
      <c r="C28" s="496" t="s">
        <v>273</v>
      </c>
      <c r="D28" s="492"/>
      <c r="E28" s="497">
        <f>'کفایت نهایی'!B4/1000000</f>
        <v>0</v>
      </c>
      <c r="F28" s="492"/>
      <c r="G28" s="498">
        <f>'کفایت نهایی'!C4/1000000</f>
        <v>0</v>
      </c>
      <c r="H28" s="493"/>
      <c r="I28" s="499">
        <f>'کفایت نهایی'!D4/1000000</f>
        <v>0</v>
      </c>
    </row>
    <row r="29" spans="1:18" s="114" customFormat="1" ht="34.950000000000003" customHeight="1" x14ac:dyDescent="0.75">
      <c r="C29" s="496" t="s">
        <v>274</v>
      </c>
      <c r="D29" s="492"/>
      <c r="E29" s="497">
        <f>'کفایت نهایی'!B5/1000000</f>
        <v>112234.06331899999</v>
      </c>
      <c r="F29" s="492"/>
      <c r="G29" s="498">
        <f>'کفایت نهایی'!C5/1000000</f>
        <v>85761.545027400003</v>
      </c>
      <c r="H29" s="493"/>
      <c r="I29" s="499">
        <f>'کفایت نهایی'!D5/1000000</f>
        <v>107640.1665753</v>
      </c>
    </row>
    <row r="30" spans="1:18" s="114" customFormat="1" ht="34.950000000000003" customHeight="1" x14ac:dyDescent="0.75">
      <c r="C30" s="496" t="s">
        <v>275</v>
      </c>
      <c r="D30" s="492"/>
      <c r="E30" s="497">
        <f>'کفایت نهایی'!B6/1000000</f>
        <v>2548.720914</v>
      </c>
      <c r="F30" s="492"/>
      <c r="G30" s="498">
        <f>'کفایت نهایی'!C6/1000000</f>
        <v>2426.0403104000002</v>
      </c>
      <c r="H30" s="493"/>
      <c r="I30" s="499">
        <f>'کفایت نهایی'!D6/1000000</f>
        <v>2364.7000085999998</v>
      </c>
    </row>
    <row r="31" spans="1:18" s="114" customFormat="1" ht="34.950000000000003" customHeight="1" x14ac:dyDescent="0.75">
      <c r="C31" s="496" t="s">
        <v>276</v>
      </c>
      <c r="D31" s="492"/>
      <c r="E31" s="497">
        <f>'کفایت نهایی'!B7/1000000</f>
        <v>0</v>
      </c>
      <c r="F31" s="492"/>
      <c r="G31" s="498">
        <f>'کفایت نهایی'!C7/1000000</f>
        <v>0</v>
      </c>
      <c r="H31" s="493"/>
      <c r="I31" s="499">
        <f>'کفایت نهایی'!D7/1000000</f>
        <v>0</v>
      </c>
    </row>
    <row r="32" spans="1:18" s="114" customFormat="1" ht="34.950000000000003" customHeight="1" x14ac:dyDescent="0.75">
      <c r="C32" s="496" t="s">
        <v>277</v>
      </c>
      <c r="D32" s="492"/>
      <c r="E32" s="497">
        <f>'کفایت نهایی'!B8/1000000</f>
        <v>2548.720914</v>
      </c>
      <c r="F32" s="492"/>
      <c r="G32" s="498">
        <f>'کفایت نهایی'!C8/1000000</f>
        <v>2426.0403104000002</v>
      </c>
      <c r="H32" s="493"/>
      <c r="I32" s="499">
        <f>'کفایت نهایی'!D8/1000000</f>
        <v>2364.7000085999998</v>
      </c>
    </row>
    <row r="33" spans="3:9" s="114" customFormat="1" ht="34.950000000000003" customHeight="1" x14ac:dyDescent="0.75">
      <c r="C33" s="496" t="s">
        <v>278</v>
      </c>
      <c r="D33" s="492"/>
      <c r="E33" s="497">
        <f>'کفایت نهایی'!B9/1000000</f>
        <v>5454</v>
      </c>
      <c r="F33" s="492"/>
      <c r="G33" s="498">
        <f>'کفایت نهایی'!C9/1000000</f>
        <v>2727</v>
      </c>
      <c r="H33" s="493"/>
      <c r="I33" s="499">
        <f>'کفایت نهایی'!D9/1000000</f>
        <v>27270</v>
      </c>
    </row>
    <row r="34" spans="3:9" s="114" customFormat="1" ht="34.950000000000003" customHeight="1" x14ac:dyDescent="0.75">
      <c r="C34" s="496" t="s">
        <v>279</v>
      </c>
      <c r="D34" s="492"/>
      <c r="E34" s="497">
        <f>'کفایت نهایی'!B10/1000000</f>
        <v>8002.7209140000004</v>
      </c>
      <c r="F34" s="492"/>
      <c r="G34" s="498">
        <f>'کفایت نهایی'!C10/1000000</f>
        <v>5153.0403103999997</v>
      </c>
      <c r="H34" s="493"/>
      <c r="I34" s="499">
        <f>'کفایت نهایی'!D10/1000000</f>
        <v>29634.700008599997</v>
      </c>
    </row>
    <row r="35" spans="3:9" s="114" customFormat="1" ht="34.950000000000003" customHeight="1" x14ac:dyDescent="0.75">
      <c r="C35" s="496" t="s">
        <v>280</v>
      </c>
      <c r="D35" s="492"/>
      <c r="E35" s="500">
        <f>'کفایت نهایی'!B11</f>
        <v>14.024487986661782</v>
      </c>
      <c r="F35" s="492"/>
      <c r="G35" s="501">
        <f>'کفایت نهایی'!C11</f>
        <v>16.642902027044855</v>
      </c>
      <c r="H35" s="493"/>
      <c r="I35" s="502">
        <f>'کفایت نهایی'!D11</f>
        <v>0</v>
      </c>
    </row>
    <row r="36" spans="3:9" s="114" customFormat="1" ht="34.950000000000003" customHeight="1" thickBot="1" x14ac:dyDescent="0.8">
      <c r="C36" s="503" t="s">
        <v>281</v>
      </c>
      <c r="D36" s="504"/>
      <c r="E36" s="505">
        <f>'کفایت نهایی'!B12</f>
        <v>7.1303850875059846E-2</v>
      </c>
      <c r="F36" s="504"/>
      <c r="G36" s="506">
        <f>'کفایت نهایی'!C12</f>
        <v>0</v>
      </c>
      <c r="H36" s="506"/>
      <c r="I36" s="507">
        <f>'کفایت نهایی'!D12</f>
        <v>0.27531265466659188</v>
      </c>
    </row>
    <row r="37" spans="3:9" s="100" customFormat="1" ht="24.6" x14ac:dyDescent="0.7">
      <c r="C37" s="143"/>
      <c r="D37" s="143"/>
      <c r="E37" s="144"/>
      <c r="F37" s="143"/>
      <c r="G37" s="145"/>
      <c r="H37" s="145"/>
      <c r="I37" s="146"/>
    </row>
    <row r="38" spans="3:9" s="100" customFormat="1" ht="24.6" x14ac:dyDescent="0.7">
      <c r="E38" s="111"/>
      <c r="F38" s="111"/>
      <c r="G38" s="112"/>
    </row>
    <row r="39" spans="3:9" s="100" customFormat="1" ht="24.6" x14ac:dyDescent="0.7">
      <c r="E39" s="111"/>
      <c r="F39" s="111"/>
      <c r="G39" s="111"/>
    </row>
    <row r="40" spans="3:9" s="100" customFormat="1" ht="24.6" x14ac:dyDescent="0.7">
      <c r="E40" s="111"/>
      <c r="F40" s="111"/>
      <c r="G40" s="111"/>
    </row>
    <row r="41" spans="3:9" s="100" customFormat="1" ht="24.6" x14ac:dyDescent="0.7">
      <c r="E41" s="111"/>
      <c r="F41" s="111"/>
      <c r="G41" s="111"/>
    </row>
    <row r="42" spans="3:9" s="100" customFormat="1" ht="24.6" x14ac:dyDescent="0.7">
      <c r="E42" s="111"/>
      <c r="F42" s="111"/>
      <c r="G42" s="111"/>
    </row>
    <row r="43" spans="3:9" s="100" customFormat="1" ht="24.6" x14ac:dyDescent="0.7">
      <c r="E43" s="111"/>
      <c r="F43" s="111"/>
      <c r="G43" s="111"/>
    </row>
    <row r="44" spans="3:9" s="100" customFormat="1" ht="24.6" x14ac:dyDescent="0.7">
      <c r="E44" s="111"/>
      <c r="F44" s="111"/>
      <c r="G44" s="111"/>
    </row>
    <row r="45" spans="3:9" s="100" customFormat="1" ht="24.6" x14ac:dyDescent="0.7">
      <c r="E45" s="111"/>
      <c r="F45" s="111"/>
      <c r="G45" s="111"/>
    </row>
    <row r="46" spans="3:9" s="100" customFormat="1" ht="24.6" x14ac:dyDescent="0.7">
      <c r="E46" s="111"/>
      <c r="F46" s="111"/>
      <c r="G46" s="111"/>
    </row>
    <row r="47" spans="3:9" s="100" customFormat="1" ht="24.6" x14ac:dyDescent="0.7">
      <c r="E47" s="111"/>
      <c r="F47" s="111"/>
      <c r="G47" s="111"/>
    </row>
    <row r="48" spans="3:9" s="100" customFormat="1" ht="24.6" x14ac:dyDescent="0.7">
      <c r="E48" s="111"/>
      <c r="F48" s="111"/>
      <c r="G48" s="111"/>
    </row>
    <row r="49" spans="5:7" s="100" customFormat="1" ht="24.6" x14ac:dyDescent="0.7">
      <c r="E49" s="111"/>
      <c r="F49" s="111"/>
      <c r="G49" s="111"/>
    </row>
    <row r="50" spans="5:7" s="100" customFormat="1" ht="24.6" x14ac:dyDescent="0.7">
      <c r="E50" s="111"/>
      <c r="F50" s="111"/>
      <c r="G50" s="111"/>
    </row>
    <row r="51" spans="5:7" s="100" customFormat="1" ht="24.6" x14ac:dyDescent="0.7">
      <c r="E51" s="111"/>
      <c r="F51" s="111"/>
      <c r="G51" s="111"/>
    </row>
    <row r="52" spans="5:7" s="100" customFormat="1" ht="24.6" x14ac:dyDescent="0.7">
      <c r="E52" s="111"/>
      <c r="F52" s="111"/>
      <c r="G52" s="111"/>
    </row>
    <row r="53" spans="5:7" s="100" customFormat="1" ht="24.6" x14ac:dyDescent="0.7">
      <c r="E53" s="111"/>
      <c r="F53" s="111"/>
      <c r="G53" s="111"/>
    </row>
    <row r="54" spans="5:7" s="100" customFormat="1" ht="24.6" x14ac:dyDescent="0.7">
      <c r="E54" s="111"/>
      <c r="F54" s="111"/>
      <c r="G54" s="111"/>
    </row>
    <row r="55" spans="5:7" s="100" customFormat="1" ht="24.6" x14ac:dyDescent="0.7">
      <c r="E55" s="111"/>
      <c r="F55" s="111"/>
      <c r="G55" s="111"/>
    </row>
  </sheetData>
  <mergeCells count="16">
    <mergeCell ref="C25:C26"/>
    <mergeCell ref="A21:E21"/>
    <mergeCell ref="A23:K23"/>
    <mergeCell ref="A5:K5"/>
    <mergeCell ref="E6:I6"/>
    <mergeCell ref="A7:A8"/>
    <mergeCell ref="C7:C8"/>
    <mergeCell ref="E7:E8"/>
    <mergeCell ref="G7:G8"/>
    <mergeCell ref="I7:I8"/>
    <mergeCell ref="K7:K8"/>
    <mergeCell ref="M7:M8"/>
    <mergeCell ref="A19:Q19"/>
    <mergeCell ref="A1:M1"/>
    <mergeCell ref="A2:M2"/>
    <mergeCell ref="A3:M3"/>
  </mergeCells>
  <printOptions horizontalCentered="1"/>
  <pageMargins left="0.70866141732283472" right="0.70866141732283472" top="0.74803149606299213" bottom="0.74803149606299213" header="0.31496062992125984" footer="0.31496062992125984"/>
  <pageSetup paperSize="9" scale="39" orientation="landscape" r:id="rId1"/>
  <headerFooter scaleWithDoc="0" alignWithMargins="0">
    <oddFooter>&amp;C&amp;"B Mitra,Bold"&amp;10 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4"/>
  <sheetViews>
    <sheetView rightToLeft="1" tabSelected="1" view="pageBreakPreview" topLeftCell="A7" zoomScale="85" zoomScaleNormal="93" zoomScaleSheetLayoutView="85" workbookViewId="0">
      <selection activeCell="F21" sqref="F21"/>
    </sheetView>
  </sheetViews>
  <sheetFormatPr defaultColWidth="9.109375" defaultRowHeight="22.8" x14ac:dyDescent="0.65"/>
  <cols>
    <col min="1" max="1" width="49" style="218" bestFit="1" customWidth="1"/>
    <col min="2" max="2" width="0.88671875" style="218" customWidth="1"/>
    <col min="3" max="3" width="1.33203125" style="218" customWidth="1"/>
    <col min="4" max="4" width="8.33203125" style="218" bestFit="1" customWidth="1"/>
    <col min="5" max="5" width="1.33203125" style="218" customWidth="1"/>
    <col min="6" max="6" width="25.33203125" style="218" bestFit="1" customWidth="1"/>
    <col min="7" max="7" width="1.33203125" style="218" customWidth="1"/>
    <col min="8" max="8" width="23.33203125" style="218" bestFit="1" customWidth="1"/>
    <col min="9" max="9" width="12.6640625" style="218" bestFit="1" customWidth="1"/>
    <col min="10" max="10" width="16.5546875" style="218" bestFit="1" customWidth="1"/>
    <col min="11" max="11" width="17.44140625" style="218" bestFit="1" customWidth="1"/>
    <col min="12" max="12" width="14.88671875" style="218" bestFit="1" customWidth="1"/>
    <col min="13" max="13" width="20.6640625" style="218" bestFit="1" customWidth="1"/>
    <col min="14" max="16384" width="9.109375" style="218"/>
  </cols>
  <sheetData>
    <row r="1" spans="1:13" s="32" customFormat="1" ht="25.2" x14ac:dyDescent="0.7">
      <c r="A1" s="688" t="s">
        <v>248</v>
      </c>
      <c r="B1" s="688"/>
      <c r="C1" s="689"/>
      <c r="D1" s="689"/>
      <c r="E1" s="689"/>
      <c r="F1" s="689"/>
      <c r="G1" s="689"/>
      <c r="H1" s="689"/>
    </row>
    <row r="2" spans="1:13" s="32" customFormat="1" ht="25.2" x14ac:dyDescent="0.7">
      <c r="A2" s="688" t="s">
        <v>169</v>
      </c>
      <c r="B2" s="688"/>
      <c r="C2" s="689"/>
      <c r="D2" s="689"/>
      <c r="E2" s="689"/>
      <c r="F2" s="689"/>
      <c r="G2" s="689"/>
      <c r="H2" s="689"/>
    </row>
    <row r="3" spans="1:13" s="32" customFormat="1" ht="25.2" x14ac:dyDescent="0.7">
      <c r="A3" s="688" t="s">
        <v>796</v>
      </c>
      <c r="B3" s="688"/>
      <c r="C3" s="689"/>
      <c r="D3" s="689"/>
      <c r="E3" s="689"/>
      <c r="F3" s="689"/>
      <c r="G3" s="689"/>
      <c r="H3" s="689"/>
    </row>
    <row r="6" spans="1:13" ht="23.4" x14ac:dyDescent="0.65">
      <c r="A6" s="219" t="s">
        <v>143</v>
      </c>
      <c r="B6" s="220"/>
      <c r="D6" s="221" t="s">
        <v>16</v>
      </c>
      <c r="F6" s="221" t="s">
        <v>735</v>
      </c>
      <c r="H6" s="221" t="s">
        <v>238</v>
      </c>
    </row>
    <row r="7" spans="1:13" x14ac:dyDescent="0.65">
      <c r="F7" s="169" t="s">
        <v>17</v>
      </c>
      <c r="H7" s="169" t="s">
        <v>17</v>
      </c>
    </row>
    <row r="8" spans="1:13" x14ac:dyDescent="0.65">
      <c r="A8" s="218" t="s">
        <v>427</v>
      </c>
      <c r="D8" s="170">
        <v>5</v>
      </c>
      <c r="F8" s="222">
        <f>'5.6.7'!E11</f>
        <v>42410135482</v>
      </c>
      <c r="H8" s="169" t="s">
        <v>79</v>
      </c>
    </row>
    <row r="9" spans="1:13" x14ac:dyDescent="0.65">
      <c r="A9" s="223" t="s">
        <v>122</v>
      </c>
      <c r="B9" s="223"/>
      <c r="D9" s="169">
        <v>6</v>
      </c>
      <c r="F9" s="222">
        <f>'5.6.7'!K29</f>
        <v>22128827413</v>
      </c>
      <c r="H9" s="222">
        <v>53969558008</v>
      </c>
      <c r="I9" s="224"/>
      <c r="L9" s="225"/>
    </row>
    <row r="10" spans="1:13" x14ac:dyDescent="0.65">
      <c r="A10" s="223" t="s">
        <v>113</v>
      </c>
      <c r="B10" s="223"/>
      <c r="D10" s="169">
        <v>7</v>
      </c>
      <c r="F10" s="226">
        <f>'5.6.7'!G38</f>
        <v>46244527297</v>
      </c>
      <c r="H10" s="222" t="s">
        <v>79</v>
      </c>
    </row>
    <row r="11" spans="1:13" x14ac:dyDescent="0.65">
      <c r="A11" s="223" t="s">
        <v>18</v>
      </c>
      <c r="B11" s="223"/>
      <c r="D11" s="169">
        <v>8</v>
      </c>
      <c r="F11" s="222">
        <f>'8.9.10.11.12'!I12</f>
        <v>931008420</v>
      </c>
      <c r="H11" s="222">
        <v>27397260</v>
      </c>
    </row>
    <row r="12" spans="1:13" x14ac:dyDescent="0.65">
      <c r="A12" s="223" t="s">
        <v>140</v>
      </c>
      <c r="B12" s="223"/>
      <c r="D12" s="169">
        <v>9</v>
      </c>
      <c r="F12" s="226">
        <f>'8.9.10.11.12'!K20</f>
        <v>519564707</v>
      </c>
      <c r="H12" s="222">
        <v>216086018</v>
      </c>
    </row>
    <row r="13" spans="1:13" ht="23.4" x14ac:dyDescent="0.7">
      <c r="A13" s="220" t="s">
        <v>144</v>
      </c>
      <c r="B13" s="220"/>
      <c r="F13" s="227">
        <f>SUM(F8:$F$12)</f>
        <v>112234063319</v>
      </c>
      <c r="G13" s="228"/>
      <c r="H13" s="573">
        <f>SUM(H9:H12)</f>
        <v>54213041286</v>
      </c>
      <c r="I13" s="399"/>
      <c r="J13" s="225"/>
      <c r="K13" s="225"/>
    </row>
    <row r="14" spans="1:13" x14ac:dyDescent="0.65">
      <c r="J14" s="225"/>
    </row>
    <row r="15" spans="1:13" ht="24" thickBot="1" x14ac:dyDescent="0.7">
      <c r="A15" s="219" t="s">
        <v>145</v>
      </c>
      <c r="B15" s="220"/>
      <c r="M15" s="225"/>
    </row>
    <row r="16" spans="1:13" x14ac:dyDescent="0.65">
      <c r="A16" s="223" t="s">
        <v>323</v>
      </c>
      <c r="B16" s="402"/>
      <c r="D16" s="169">
        <v>10</v>
      </c>
      <c r="F16" s="226">
        <f>-'8.9.10.11.12'!K30</f>
        <v>93350779</v>
      </c>
      <c r="H16" s="222"/>
    </row>
    <row r="17" spans="1:13" x14ac:dyDescent="0.65">
      <c r="A17" s="223" t="s">
        <v>20</v>
      </c>
      <c r="B17" s="223"/>
      <c r="D17" s="169">
        <v>11</v>
      </c>
      <c r="F17" s="222">
        <f>'8.9.10.11.12'!E39</f>
        <v>1041321082</v>
      </c>
      <c r="H17" s="222">
        <v>381098364</v>
      </c>
      <c r="M17" s="225"/>
    </row>
    <row r="18" spans="1:13" x14ac:dyDescent="0.65">
      <c r="A18" s="223" t="s">
        <v>22</v>
      </c>
      <c r="B18" s="223"/>
      <c r="D18" s="169">
        <v>12</v>
      </c>
      <c r="F18" s="222">
        <f>'8.9.10.11.12'!E50</f>
        <v>1414049053</v>
      </c>
      <c r="H18" s="222">
        <v>134431173</v>
      </c>
    </row>
    <row r="19" spans="1:13" ht="23.4" x14ac:dyDescent="0.7">
      <c r="A19" s="220" t="s">
        <v>146</v>
      </c>
      <c r="B19" s="220"/>
      <c r="F19" s="227">
        <f>SUM(F16:$F$18)</f>
        <v>2548720914</v>
      </c>
      <c r="G19" s="228"/>
      <c r="H19" s="227">
        <f>SUM(H16:$H$18)</f>
        <v>515529537</v>
      </c>
      <c r="I19" s="399"/>
      <c r="J19" s="225"/>
      <c r="L19" s="224"/>
    </row>
    <row r="20" spans="1:13" ht="23.4" x14ac:dyDescent="0.7">
      <c r="A20" s="220" t="s">
        <v>147</v>
      </c>
      <c r="B20" s="220"/>
      <c r="D20" s="169">
        <v>13</v>
      </c>
      <c r="F20" s="227">
        <f>F13-F19</f>
        <v>109685342405</v>
      </c>
      <c r="G20" s="228"/>
      <c r="H20" s="227">
        <f>H13-H19</f>
        <v>53697511749</v>
      </c>
      <c r="J20" s="399">
        <v>109685342405</v>
      </c>
      <c r="K20" s="225">
        <v>109685333060</v>
      </c>
      <c r="L20" s="225"/>
      <c r="M20" s="225"/>
    </row>
    <row r="21" spans="1:13" ht="23.4" x14ac:dyDescent="0.7">
      <c r="A21" s="220" t="s">
        <v>118</v>
      </c>
      <c r="B21" s="220"/>
      <c r="D21" s="229" t="s">
        <v>408</v>
      </c>
      <c r="F21" s="230">
        <f>F20/'13.13-1.14.14-2'!C10</f>
        <v>1818300.5222717703</v>
      </c>
      <c r="G21" s="228"/>
      <c r="H21" s="230">
        <v>1073950</v>
      </c>
      <c r="J21" s="218">
        <f>H20/'13.13-1.14.14-2'!G12</f>
        <v>1073950.23498</v>
      </c>
      <c r="K21" s="225">
        <f>F20-K20</f>
        <v>9345</v>
      </c>
    </row>
    <row r="24" spans="1:13" ht="23.4" x14ac:dyDescent="0.65">
      <c r="A24" s="690" t="s">
        <v>819</v>
      </c>
      <c r="B24" s="690"/>
      <c r="C24" s="691"/>
      <c r="D24" s="691"/>
      <c r="E24" s="691"/>
      <c r="F24" s="691"/>
      <c r="G24" s="691"/>
      <c r="H24" s="691"/>
    </row>
  </sheetData>
  <mergeCells count="4">
    <mergeCell ref="A1:H1"/>
    <mergeCell ref="A3:H3"/>
    <mergeCell ref="A24:H24"/>
    <mergeCell ref="A2:H2"/>
  </mergeCells>
  <printOptions horizontalCentered="1"/>
  <pageMargins left="0.23622047244094499" right="0.23622047244094499" top="1.1499999999999999" bottom="0.87" header="0.99" footer="0.63"/>
  <pageSetup paperSize="9" scale="89" orientation="portrait" r:id="rId1"/>
  <headerFooter scaleWithDoc="0" alignWithMargins="0">
    <oddFooter>&amp;C&amp;"B Mitra,Bold"&amp;10 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027C-A832-4881-8EF4-83D0FDA55019}">
  <sheetPr>
    <pageSetUpPr fitToPage="1"/>
  </sheetPr>
  <dimension ref="A1:W27"/>
  <sheetViews>
    <sheetView rightToLeft="1" view="pageBreakPreview" topLeftCell="A7" zoomScale="70" zoomScaleNormal="100" zoomScaleSheetLayoutView="70" workbookViewId="0">
      <selection activeCell="C16" sqref="C16:G16"/>
    </sheetView>
  </sheetViews>
  <sheetFormatPr defaultColWidth="9.109375" defaultRowHeight="16.2" x14ac:dyDescent="0.45"/>
  <cols>
    <col min="1" max="1" width="41.5546875" style="20" customWidth="1"/>
    <col min="2" max="2" width="10.44140625" style="20" customWidth="1"/>
    <col min="3" max="3" width="20.5546875" style="20" bestFit="1" customWidth="1"/>
    <col min="4" max="4" width="1.109375" style="20" customWidth="1"/>
    <col min="5" max="5" width="13.5546875" style="20" customWidth="1"/>
    <col min="6" max="6" width="3.33203125" style="20" customWidth="1"/>
    <col min="7" max="7" width="20.88671875" style="20" bestFit="1" customWidth="1"/>
    <col min="8" max="8" width="0.88671875" style="20" customWidth="1"/>
    <col min="9" max="9" width="13.109375" style="20" customWidth="1"/>
    <col min="10" max="10" width="1.77734375" style="20" customWidth="1"/>
    <col min="11" max="11" width="25.88671875" style="20" customWidth="1"/>
    <col min="12" max="12" width="0.88671875" style="20" customWidth="1"/>
    <col min="13" max="13" width="20.88671875" style="20" customWidth="1"/>
    <col min="14" max="14" width="1.77734375" style="20" customWidth="1"/>
    <col min="15" max="15" width="23.5546875" style="20" customWidth="1"/>
    <col min="16" max="16" width="2.109375" style="20" customWidth="1"/>
    <col min="17" max="17" width="22.33203125" style="20" customWidth="1"/>
    <col min="18" max="16384" width="9.109375" style="20"/>
  </cols>
  <sheetData>
    <row r="1" spans="1:23" s="109" customFormat="1" ht="27.6" x14ac:dyDescent="0.8">
      <c r="A1" s="695" t="s">
        <v>248</v>
      </c>
      <c r="B1" s="695"/>
      <c r="C1" s="695"/>
      <c r="D1" s="695"/>
      <c r="E1" s="695"/>
      <c r="F1" s="695"/>
      <c r="G1" s="695"/>
      <c r="H1" s="695"/>
      <c r="I1" s="695"/>
      <c r="J1" s="695"/>
      <c r="K1" s="695"/>
      <c r="L1" s="695"/>
      <c r="M1" s="695"/>
      <c r="N1" s="695"/>
      <c r="O1" s="695"/>
      <c r="P1" s="695"/>
      <c r="Q1" s="695"/>
    </row>
    <row r="2" spans="1:23" s="109" customFormat="1" ht="27.6" x14ac:dyDescent="0.8">
      <c r="A2" s="695" t="str">
        <f>'اطلاعات صندوق و ارکان صندوق'!A2:J2</f>
        <v xml:space="preserve"> یادداشت‌های توضیحی صورت های مالی </v>
      </c>
      <c r="B2" s="695"/>
      <c r="C2" s="695"/>
      <c r="D2" s="695"/>
      <c r="E2" s="695"/>
      <c r="F2" s="695"/>
      <c r="G2" s="695"/>
      <c r="H2" s="695"/>
      <c r="I2" s="695"/>
      <c r="J2" s="695"/>
      <c r="K2" s="695"/>
      <c r="L2" s="695"/>
      <c r="M2" s="695"/>
      <c r="N2" s="695"/>
      <c r="O2" s="695"/>
      <c r="P2" s="695"/>
      <c r="Q2" s="695"/>
      <c r="R2" s="142"/>
      <c r="S2" s="142"/>
      <c r="T2" s="142"/>
      <c r="U2" s="142"/>
      <c r="V2" s="142"/>
      <c r="W2" s="142"/>
    </row>
    <row r="3" spans="1:23" s="109" customFormat="1" ht="27.6" x14ac:dyDescent="0.8">
      <c r="A3" s="695" t="str">
        <f>'24.25.26'!A3:M3</f>
        <v>برای سال مالی منتهی به تاریخ 31 شهریورماه 1401</v>
      </c>
      <c r="B3" s="695"/>
      <c r="C3" s="695"/>
      <c r="D3" s="695"/>
      <c r="E3" s="695"/>
      <c r="F3" s="695"/>
      <c r="G3" s="695"/>
      <c r="H3" s="695"/>
      <c r="I3" s="695"/>
      <c r="J3" s="695"/>
      <c r="K3" s="695"/>
      <c r="L3" s="695"/>
      <c r="M3" s="695"/>
      <c r="N3" s="695"/>
      <c r="O3" s="695"/>
      <c r="P3" s="695"/>
      <c r="Q3" s="695"/>
      <c r="R3" s="142"/>
      <c r="S3" s="142"/>
      <c r="T3" s="142"/>
      <c r="U3" s="142"/>
      <c r="V3" s="142"/>
      <c r="W3" s="142"/>
    </row>
    <row r="4" spans="1:23" ht="25.2" x14ac:dyDescent="0.45">
      <c r="A4" s="110"/>
      <c r="B4" s="110"/>
      <c r="C4" s="147"/>
      <c r="D4" s="147"/>
      <c r="E4" s="147"/>
      <c r="F4" s="147"/>
      <c r="G4" s="147"/>
      <c r="H4" s="147"/>
      <c r="I4" s="147"/>
      <c r="J4" s="147"/>
      <c r="K4" s="147"/>
      <c r="L4" s="147"/>
      <c r="M4" s="147"/>
      <c r="N4" s="147"/>
      <c r="O4" s="147"/>
      <c r="P4" s="147"/>
      <c r="Q4" s="147"/>
      <c r="R4" s="147"/>
      <c r="S4" s="147"/>
      <c r="T4" s="147"/>
    </row>
    <row r="5" spans="1:23" s="22" customFormat="1" ht="23.4" x14ac:dyDescent="0.75">
      <c r="A5" s="935" t="s">
        <v>836</v>
      </c>
      <c r="B5" s="935"/>
    </row>
    <row r="6" spans="1:23" s="22" customFormat="1" ht="45" customHeight="1" x14ac:dyDescent="0.6">
      <c r="A6" s="939" t="s">
        <v>322</v>
      </c>
      <c r="B6" s="939"/>
      <c r="C6" s="939"/>
      <c r="D6" s="939"/>
      <c r="E6" s="939"/>
      <c r="F6" s="939"/>
      <c r="G6" s="939"/>
      <c r="H6" s="939"/>
      <c r="I6" s="939"/>
      <c r="J6" s="939"/>
      <c r="K6" s="939"/>
      <c r="L6" s="939"/>
      <c r="M6" s="939"/>
      <c r="N6" s="939"/>
      <c r="O6" s="939"/>
      <c r="P6" s="939"/>
      <c r="Q6" s="939"/>
    </row>
    <row r="7" spans="1:23" s="22" customFormat="1" ht="23.4" x14ac:dyDescent="0.6">
      <c r="A7" s="937" t="s">
        <v>837</v>
      </c>
      <c r="B7" s="937"/>
    </row>
    <row r="8" spans="1:23" s="22" customFormat="1" ht="23.4" x14ac:dyDescent="0.6">
      <c r="A8" s="149"/>
      <c r="B8" s="149"/>
      <c r="C8" s="942"/>
      <c r="D8" s="942"/>
      <c r="E8" s="942"/>
      <c r="F8" s="942"/>
      <c r="G8" s="942"/>
      <c r="H8" s="942"/>
      <c r="I8" s="942"/>
      <c r="K8" s="942"/>
      <c r="L8" s="942"/>
      <c r="M8" s="942"/>
    </row>
    <row r="9" spans="1:23" s="22" customFormat="1" ht="40.200000000000003" customHeight="1" x14ac:dyDescent="0.65">
      <c r="A9" s="149"/>
      <c r="B9" s="149"/>
      <c r="C9" s="938" t="s">
        <v>721</v>
      </c>
      <c r="D9" s="938"/>
      <c r="E9" s="938"/>
      <c r="G9" s="940" t="s">
        <v>411</v>
      </c>
      <c r="H9" s="940"/>
      <c r="I9" s="940"/>
      <c r="J9" s="628"/>
      <c r="K9" s="941" t="s">
        <v>813</v>
      </c>
      <c r="L9" s="941"/>
      <c r="M9" s="941"/>
      <c r="N9" s="628"/>
      <c r="O9" s="936" t="s">
        <v>77</v>
      </c>
      <c r="P9" s="936"/>
      <c r="Q9" s="936"/>
    </row>
    <row r="10" spans="1:23" s="22" customFormat="1" ht="28.05" customHeight="1" x14ac:dyDescent="0.6">
      <c r="A10" s="149"/>
      <c r="B10" s="25"/>
      <c r="C10" s="172" t="s">
        <v>735</v>
      </c>
      <c r="D10" s="180"/>
      <c r="E10" s="172" t="s">
        <v>238</v>
      </c>
      <c r="F10" s="26"/>
      <c r="G10" s="172" t="s">
        <v>735</v>
      </c>
      <c r="H10" s="180"/>
      <c r="I10" s="172" t="s">
        <v>238</v>
      </c>
      <c r="J10" s="26"/>
      <c r="K10" s="172" t="s">
        <v>735</v>
      </c>
      <c r="L10" s="180"/>
      <c r="M10" s="172" t="s">
        <v>238</v>
      </c>
      <c r="N10" s="26"/>
      <c r="O10" s="172" t="s">
        <v>735</v>
      </c>
      <c r="P10" s="13"/>
      <c r="Q10" s="172" t="s">
        <v>238</v>
      </c>
    </row>
    <row r="11" spans="1:23" s="22" customFormat="1" ht="28.05" customHeight="1" x14ac:dyDescent="0.6">
      <c r="C11" s="18" t="s">
        <v>17</v>
      </c>
      <c r="E11" s="18" t="s">
        <v>17</v>
      </c>
      <c r="F11" s="18"/>
      <c r="G11" s="18" t="s">
        <v>17</v>
      </c>
      <c r="I11" s="18" t="s">
        <v>17</v>
      </c>
      <c r="J11" s="18"/>
      <c r="K11" s="18" t="s">
        <v>17</v>
      </c>
      <c r="M11" s="18" t="s">
        <v>17</v>
      </c>
      <c r="N11" s="18"/>
      <c r="O11" s="18" t="s">
        <v>17</v>
      </c>
      <c r="Q11" s="35" t="s">
        <v>119</v>
      </c>
    </row>
    <row r="12" spans="1:23" s="22" customFormat="1" ht="28.05" customHeight="1" x14ac:dyDescent="0.6">
      <c r="A12" s="25" t="s">
        <v>143</v>
      </c>
      <c r="C12" s="183"/>
      <c r="E12" s="18"/>
      <c r="F12" s="18"/>
      <c r="G12" s="18"/>
      <c r="I12" s="18"/>
      <c r="J12" s="18"/>
      <c r="K12" s="18"/>
      <c r="M12" s="18"/>
      <c r="N12" s="18"/>
      <c r="O12" s="35"/>
      <c r="P12" s="35"/>
      <c r="Q12" s="74"/>
    </row>
    <row r="13" spans="1:23" s="22" customFormat="1" ht="28.05" customHeight="1" x14ac:dyDescent="0.65">
      <c r="A13" s="22" t="s">
        <v>427</v>
      </c>
      <c r="C13" s="629">
        <v>42410135482</v>
      </c>
      <c r="D13" s="218"/>
      <c r="E13" s="222">
        <v>0</v>
      </c>
      <c r="F13" s="222"/>
      <c r="G13" s="629">
        <v>0</v>
      </c>
      <c r="H13" s="218"/>
      <c r="I13" s="222">
        <v>0</v>
      </c>
      <c r="J13" s="222"/>
      <c r="K13" s="629">
        <v>0</v>
      </c>
      <c r="L13" s="218"/>
      <c r="M13" s="222">
        <v>0</v>
      </c>
      <c r="N13" s="222"/>
      <c r="O13" s="630">
        <f>C13</f>
        <v>42410135482</v>
      </c>
      <c r="P13" s="631"/>
      <c r="Q13" s="226">
        <f>E13+I13+M13</f>
        <v>0</v>
      </c>
    </row>
    <row r="14" spans="1:23" s="22" customFormat="1" ht="28.05" customHeight="1" x14ac:dyDescent="0.65">
      <c r="A14" s="101" t="s">
        <v>122</v>
      </c>
      <c r="B14" s="101"/>
      <c r="C14" s="629">
        <v>4096283918</v>
      </c>
      <c r="D14" s="218"/>
      <c r="E14" s="222">
        <v>0</v>
      </c>
      <c r="F14" s="222"/>
      <c r="G14" s="629">
        <v>3153961569</v>
      </c>
      <c r="H14" s="218"/>
      <c r="I14" s="222">
        <v>0</v>
      </c>
      <c r="J14" s="222"/>
      <c r="K14" s="629">
        <v>14878581926</v>
      </c>
      <c r="L14" s="218"/>
      <c r="M14" s="222">
        <v>53969558008</v>
      </c>
      <c r="N14" s="222"/>
      <c r="O14" s="630">
        <f t="shared" ref="O14:O18" si="0">C14+G14+K14</f>
        <v>22128827413</v>
      </c>
      <c r="P14" s="631">
        <f>SUM(C14:O14)</f>
        <v>98227212834</v>
      </c>
      <c r="Q14" s="226">
        <f t="shared" ref="Q14:Q18" si="1">E14+I14+M14</f>
        <v>53969558008</v>
      </c>
    </row>
    <row r="15" spans="1:23" s="22" customFormat="1" ht="28.05" customHeight="1" x14ac:dyDescent="0.65">
      <c r="A15" s="101" t="s">
        <v>113</v>
      </c>
      <c r="B15" s="101"/>
      <c r="C15" s="629">
        <v>0</v>
      </c>
      <c r="D15" s="218"/>
      <c r="E15" s="222">
        <v>0</v>
      </c>
      <c r="F15" s="222"/>
      <c r="G15" s="629">
        <v>0</v>
      </c>
      <c r="H15" s="218"/>
      <c r="I15" s="222">
        <v>0</v>
      </c>
      <c r="J15" s="222"/>
      <c r="K15" s="222">
        <v>46244527297</v>
      </c>
      <c r="L15" s="218"/>
      <c r="M15" s="222">
        <v>0</v>
      </c>
      <c r="N15" s="222"/>
      <c r="O15" s="630">
        <f t="shared" si="0"/>
        <v>46244527297</v>
      </c>
      <c r="P15" s="631"/>
      <c r="Q15" s="226">
        <f t="shared" si="1"/>
        <v>0</v>
      </c>
    </row>
    <row r="16" spans="1:23" s="22" customFormat="1" ht="28.05" customHeight="1" x14ac:dyDescent="0.65">
      <c r="A16" s="101" t="s">
        <v>18</v>
      </c>
      <c r="B16" s="101"/>
      <c r="C16" s="222">
        <v>281268703</v>
      </c>
      <c r="D16" s="218"/>
      <c r="E16" s="222">
        <v>0</v>
      </c>
      <c r="F16" s="222"/>
      <c r="G16" s="222">
        <v>649739717</v>
      </c>
      <c r="H16" s="218"/>
      <c r="I16" s="222">
        <v>0</v>
      </c>
      <c r="J16" s="222"/>
      <c r="K16" s="629">
        <v>0</v>
      </c>
      <c r="L16" s="218"/>
      <c r="M16" s="222">
        <v>27397260</v>
      </c>
      <c r="N16" s="222"/>
      <c r="O16" s="630">
        <f t="shared" si="0"/>
        <v>931008420</v>
      </c>
      <c r="P16" s="631"/>
      <c r="Q16" s="226">
        <f t="shared" si="1"/>
        <v>27397260</v>
      </c>
    </row>
    <row r="17" spans="1:17" s="22" customFormat="1" ht="28.05" customHeight="1" x14ac:dyDescent="0.65">
      <c r="A17" s="101" t="s">
        <v>140</v>
      </c>
      <c r="B17" s="101"/>
      <c r="C17" s="629">
        <v>204488021</v>
      </c>
      <c r="D17" s="218"/>
      <c r="E17" s="222">
        <v>0</v>
      </c>
      <c r="F17" s="222"/>
      <c r="G17" s="629">
        <v>164277935</v>
      </c>
      <c r="H17" s="218"/>
      <c r="I17" s="222">
        <v>0</v>
      </c>
      <c r="J17" s="222"/>
      <c r="K17" s="629">
        <v>150798751</v>
      </c>
      <c r="L17" s="218"/>
      <c r="M17" s="222">
        <v>216086018</v>
      </c>
      <c r="N17" s="222"/>
      <c r="O17" s="630">
        <f t="shared" si="0"/>
        <v>519564707</v>
      </c>
      <c r="P17" s="631"/>
      <c r="Q17" s="226">
        <f t="shared" si="1"/>
        <v>216086018</v>
      </c>
    </row>
    <row r="18" spans="1:17" s="22" customFormat="1" ht="28.05" hidden="1" customHeight="1" x14ac:dyDescent="0.65">
      <c r="A18" s="101" t="s">
        <v>19</v>
      </c>
      <c r="B18" s="101"/>
      <c r="C18" s="629">
        <v>0</v>
      </c>
      <c r="D18" s="218"/>
      <c r="E18" s="222">
        <v>0</v>
      </c>
      <c r="F18" s="222"/>
      <c r="G18" s="629">
        <v>0</v>
      </c>
      <c r="H18" s="218"/>
      <c r="I18" s="222">
        <v>0</v>
      </c>
      <c r="J18" s="222"/>
      <c r="K18" s="629">
        <v>0</v>
      </c>
      <c r="L18" s="218"/>
      <c r="M18" s="222">
        <v>0</v>
      </c>
      <c r="N18" s="222"/>
      <c r="O18" s="630">
        <f t="shared" si="0"/>
        <v>0</v>
      </c>
      <c r="P18" s="631"/>
      <c r="Q18" s="226">
        <f t="shared" si="1"/>
        <v>0</v>
      </c>
    </row>
    <row r="19" spans="1:17" s="22" customFormat="1" ht="28.05" customHeight="1" x14ac:dyDescent="0.65">
      <c r="A19" s="25" t="s">
        <v>144</v>
      </c>
      <c r="C19" s="150">
        <f>SUM(C13:C18)</f>
        <v>46992176124</v>
      </c>
      <c r="D19" s="19"/>
      <c r="E19" s="151">
        <f>SUM(E13:E18)</f>
        <v>0</v>
      </c>
      <c r="F19" s="376"/>
      <c r="G19" s="150">
        <f>SUM(G13:G18)</f>
        <v>3967979221</v>
      </c>
      <c r="H19" s="19"/>
      <c r="I19" s="151">
        <f>SUM(I13:I18)</f>
        <v>0</v>
      </c>
      <c r="J19" s="376"/>
      <c r="K19" s="150">
        <f>SUM(K13:K18)</f>
        <v>61273907974</v>
      </c>
      <c r="L19" s="19"/>
      <c r="M19" s="151">
        <f>SUM(M13:M18)</f>
        <v>54213041286</v>
      </c>
      <c r="N19" s="376"/>
      <c r="O19" s="174">
        <f>SUM(O13:O18)</f>
        <v>112234063319</v>
      </c>
      <c r="P19" s="374"/>
      <c r="Q19" s="174">
        <f>SUM(Q12:Q18)</f>
        <v>54213041286</v>
      </c>
    </row>
    <row r="20" spans="1:17" s="22" customFormat="1" ht="28.05" customHeight="1" x14ac:dyDescent="0.6">
      <c r="A20" s="25" t="s">
        <v>145</v>
      </c>
      <c r="B20" s="101"/>
      <c r="O20" s="38"/>
      <c r="P20" s="181"/>
      <c r="Q20" s="38"/>
    </row>
    <row r="21" spans="1:17" s="22" customFormat="1" ht="28.05" customHeight="1" x14ac:dyDescent="0.65">
      <c r="A21" s="101" t="s">
        <v>323</v>
      </c>
      <c r="B21" s="101"/>
      <c r="C21" s="222">
        <v>93350779</v>
      </c>
      <c r="D21" s="218"/>
      <c r="E21" s="222">
        <v>0</v>
      </c>
      <c r="F21" s="222"/>
      <c r="G21" s="222">
        <v>0</v>
      </c>
      <c r="H21" s="218"/>
      <c r="I21" s="222">
        <v>0</v>
      </c>
      <c r="J21" s="222"/>
      <c r="K21" s="222">
        <v>0</v>
      </c>
      <c r="L21" s="218"/>
      <c r="M21" s="222">
        <v>0</v>
      </c>
      <c r="N21" s="222"/>
      <c r="O21" s="630">
        <f t="shared" ref="O21:O23" si="2">C21+G21+K21</f>
        <v>93350779</v>
      </c>
      <c r="P21" s="632"/>
      <c r="Q21" s="226">
        <f t="shared" ref="Q21:Q23" si="3">E21+I21+M21</f>
        <v>0</v>
      </c>
    </row>
    <row r="22" spans="1:17" s="22" customFormat="1" ht="28.05" customHeight="1" x14ac:dyDescent="0.65">
      <c r="A22" s="101" t="s">
        <v>20</v>
      </c>
      <c r="B22" s="101"/>
      <c r="C22" s="222">
        <v>244360083</v>
      </c>
      <c r="D22" s="218"/>
      <c r="E22" s="222">
        <v>0</v>
      </c>
      <c r="F22" s="222"/>
      <c r="G22" s="222">
        <v>295185919</v>
      </c>
      <c r="H22" s="218"/>
      <c r="I22" s="222">
        <v>0</v>
      </c>
      <c r="J22" s="222"/>
      <c r="K22" s="222">
        <v>501775080</v>
      </c>
      <c r="L22" s="218"/>
      <c r="M22" s="222">
        <v>381098364</v>
      </c>
      <c r="N22" s="222"/>
      <c r="O22" s="630">
        <f t="shared" si="2"/>
        <v>1041321082</v>
      </c>
      <c r="P22" s="632"/>
      <c r="Q22" s="226">
        <f t="shared" si="3"/>
        <v>381098364</v>
      </c>
    </row>
    <row r="23" spans="1:17" s="22" customFormat="1" ht="28.05" customHeight="1" x14ac:dyDescent="0.65">
      <c r="A23" s="101" t="s">
        <v>22</v>
      </c>
      <c r="B23" s="101"/>
      <c r="C23" s="222">
        <v>612519460</v>
      </c>
      <c r="D23" s="218"/>
      <c r="E23" s="222">
        <v>0</v>
      </c>
      <c r="F23" s="222"/>
      <c r="G23" s="222">
        <v>771102291</v>
      </c>
      <c r="H23" s="218"/>
      <c r="I23" s="222">
        <v>0</v>
      </c>
      <c r="J23" s="222"/>
      <c r="K23" s="222">
        <v>30427302</v>
      </c>
      <c r="L23" s="218"/>
      <c r="M23" s="222">
        <v>134431173</v>
      </c>
      <c r="N23" s="222"/>
      <c r="O23" s="630">
        <f t="shared" si="2"/>
        <v>1414049053</v>
      </c>
      <c r="P23" s="633"/>
      <c r="Q23" s="226">
        <f t="shared" si="3"/>
        <v>134431173</v>
      </c>
    </row>
    <row r="24" spans="1:17" s="22" customFormat="1" ht="28.05" customHeight="1" x14ac:dyDescent="0.65">
      <c r="A24" s="25" t="s">
        <v>146</v>
      </c>
      <c r="B24" s="25"/>
      <c r="C24" s="150">
        <f>SUM(C20:C23)</f>
        <v>950230322</v>
      </c>
      <c r="D24" s="19"/>
      <c r="E24" s="150">
        <f>SUM(E20:E23)</f>
        <v>0</v>
      </c>
      <c r="F24" s="26"/>
      <c r="G24" s="150">
        <f>SUM(G21:G23)</f>
        <v>1066288210</v>
      </c>
      <c r="H24" s="19"/>
      <c r="I24" s="150">
        <f>SUM(I21:I23)</f>
        <v>0</v>
      </c>
      <c r="J24" s="26"/>
      <c r="K24" s="150">
        <f>SUM(K21:K23)</f>
        <v>532202382</v>
      </c>
      <c r="L24" s="19"/>
      <c r="M24" s="150">
        <f>SUM(M21:M23)</f>
        <v>515529537</v>
      </c>
      <c r="N24" s="26"/>
      <c r="O24" s="150">
        <f>SUM(O21:O23)</f>
        <v>2548720914</v>
      </c>
      <c r="P24" s="26"/>
      <c r="Q24" s="150">
        <f>SUM(Q22:Q23)</f>
        <v>515529537</v>
      </c>
    </row>
    <row r="25" spans="1:17" s="22" customFormat="1" ht="28.05" customHeight="1" thickBot="1" x14ac:dyDescent="0.7">
      <c r="A25" s="25" t="s">
        <v>147</v>
      </c>
      <c r="B25" s="25"/>
      <c r="C25" s="13">
        <f>C19-C24</f>
        <v>46041945802</v>
      </c>
      <c r="D25" s="19"/>
      <c r="E25" s="13">
        <f>E19-E24</f>
        <v>0</v>
      </c>
      <c r="F25" s="26"/>
      <c r="G25" s="393">
        <f>G19-G24</f>
        <v>2901691011</v>
      </c>
      <c r="H25" s="19"/>
      <c r="I25" s="393">
        <f>I19-I24</f>
        <v>0</v>
      </c>
      <c r="J25" s="26"/>
      <c r="K25" s="393">
        <f>K19-K24</f>
        <v>60741705592</v>
      </c>
      <c r="L25" s="19"/>
      <c r="M25" s="393">
        <f>M19-M24</f>
        <v>53697511749</v>
      </c>
      <c r="N25" s="26"/>
      <c r="O25" s="393">
        <f>O19-O24</f>
        <v>109685342405</v>
      </c>
      <c r="P25" s="26"/>
      <c r="Q25" s="393">
        <f>Q19-Q24</f>
        <v>53697511749</v>
      </c>
    </row>
    <row r="26" spans="1:17" s="22" customFormat="1" ht="28.05" customHeight="1" thickTop="1" x14ac:dyDescent="0.65">
      <c r="A26" s="668" t="s">
        <v>118</v>
      </c>
      <c r="B26" s="25"/>
      <c r="C26" s="667">
        <f>C25/'13.13-1.14.14-2'!C10</f>
        <v>763256.89707076899</v>
      </c>
      <c r="D26" s="19"/>
      <c r="E26" s="667">
        <f>E25/'13.13-1.14.14-2'!G11</f>
        <v>0</v>
      </c>
      <c r="F26" s="26"/>
      <c r="G26" s="26">
        <f>G25/'13.13-1.14.14-2'!C10</f>
        <v>48102.564709977953</v>
      </c>
      <c r="H26" s="19"/>
      <c r="I26" s="667">
        <f>I25/'13.13-1.14.14-2'!G11</f>
        <v>0</v>
      </c>
      <c r="J26" s="26"/>
      <c r="K26" s="26">
        <f>K25/'13.13-1.14.14-2'!C10</f>
        <v>1006941.0604910234</v>
      </c>
      <c r="L26" s="19"/>
      <c r="M26" s="667">
        <f>M25/'13.13-1.14.14-2'!G11</f>
        <v>1073950.23498</v>
      </c>
      <c r="N26" s="26"/>
      <c r="O26" s="26">
        <f>O25/'13.13-1.14.14-2'!C10</f>
        <v>1818300.5222717703</v>
      </c>
      <c r="P26" s="26"/>
      <c r="Q26" s="26">
        <f>E26+I26+M26</f>
        <v>1073950.23498</v>
      </c>
    </row>
    <row r="27" spans="1:17" s="22" customFormat="1" ht="21" x14ac:dyDescent="0.6">
      <c r="O27" s="15"/>
    </row>
  </sheetData>
  <mergeCells count="12">
    <mergeCell ref="A5:B5"/>
    <mergeCell ref="A1:Q1"/>
    <mergeCell ref="A2:Q2"/>
    <mergeCell ref="A3:Q3"/>
    <mergeCell ref="O9:Q9"/>
    <mergeCell ref="A7:B7"/>
    <mergeCell ref="C9:E9"/>
    <mergeCell ref="A6:Q6"/>
    <mergeCell ref="G9:I9"/>
    <mergeCell ref="K9:M9"/>
    <mergeCell ref="C8:I8"/>
    <mergeCell ref="K8:M8"/>
  </mergeCells>
  <phoneticPr fontId="11" type="noConversion"/>
  <printOptions horizontalCentered="1"/>
  <pageMargins left="0.23622047244094491" right="0.23622047244094491" top="0.51181102362204722" bottom="0.59055118110236227" header="0.31496062992125984" footer="0.31496062992125984"/>
  <pageSetup paperSize="9" scale="63" orientation="landscape" r:id="rId1"/>
  <headerFooter scaleWithDoc="0" alignWithMargins="0">
    <oddFooter>&amp;C&amp;"B Mitra,Bold"&amp;10 16</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A878E-7502-43D3-A6B8-09BFFB942B78}">
  <dimension ref="A1:AA40"/>
  <sheetViews>
    <sheetView rightToLeft="1" view="pageBreakPreview" topLeftCell="A7" zoomScale="70" zoomScaleNormal="100" zoomScaleSheetLayoutView="70" workbookViewId="0">
      <selection activeCell="O29" sqref="O29:O32"/>
    </sheetView>
  </sheetViews>
  <sheetFormatPr defaultColWidth="9.109375" defaultRowHeight="16.2" x14ac:dyDescent="0.45"/>
  <cols>
    <col min="1" max="1" width="35" style="20" bestFit="1" customWidth="1"/>
    <col min="2" max="2" width="1.33203125" style="20" customWidth="1"/>
    <col min="3" max="3" width="26.77734375" style="20" customWidth="1"/>
    <col min="4" max="4" width="2.109375" style="20" customWidth="1"/>
    <col min="5" max="5" width="23.77734375" style="20" customWidth="1"/>
    <col min="6" max="6" width="1.77734375" style="20" customWidth="1"/>
    <col min="7" max="7" width="22.77734375" style="2" customWidth="1"/>
    <col min="8" max="8" width="1.33203125" style="20" customWidth="1"/>
    <col min="9" max="9" width="20.77734375" style="2" customWidth="1"/>
    <col min="10" max="10" width="1.77734375" style="2" customWidth="1"/>
    <col min="11" max="11" width="22.77734375" style="2" customWidth="1"/>
    <col min="12" max="12" width="1.33203125" style="20" customWidth="1"/>
    <col min="13" max="13" width="20.77734375" style="2" customWidth="1"/>
    <col min="14" max="14" width="1.77734375" style="2" customWidth="1"/>
    <col min="15" max="15" width="22.77734375" style="2" customWidth="1"/>
    <col min="16" max="16" width="1.6640625" style="2" customWidth="1"/>
    <col min="17" max="17" width="20.77734375" style="20" customWidth="1"/>
    <col min="18" max="18" width="13.44140625" style="20" bestFit="1" customWidth="1"/>
    <col min="19" max="19" width="20.6640625" style="20" bestFit="1" customWidth="1"/>
    <col min="20" max="20" width="9.109375" style="20"/>
    <col min="21" max="21" width="3.33203125" style="20" customWidth="1"/>
    <col min="22" max="22" width="2.6640625" style="20" customWidth="1"/>
    <col min="23" max="23" width="9.109375" style="20"/>
    <col min="24" max="24" width="18.88671875" style="20" bestFit="1" customWidth="1"/>
    <col min="25" max="26" width="9.109375" style="20"/>
    <col min="27" max="27" width="12.6640625" style="20" bestFit="1" customWidth="1"/>
    <col min="28" max="16384" width="9.109375" style="20"/>
  </cols>
  <sheetData>
    <row r="1" spans="1:27" s="30" customFormat="1" ht="25.2" x14ac:dyDescent="0.75">
      <c r="A1" s="688" t="s">
        <v>248</v>
      </c>
      <c r="B1" s="688"/>
      <c r="C1" s="688"/>
      <c r="D1" s="688"/>
      <c r="E1" s="688"/>
      <c r="F1" s="688"/>
      <c r="G1" s="688"/>
      <c r="H1" s="688"/>
      <c r="I1" s="688"/>
      <c r="J1" s="688"/>
      <c r="K1" s="688"/>
      <c r="L1" s="688"/>
      <c r="M1" s="688"/>
      <c r="N1" s="688"/>
      <c r="O1" s="688"/>
      <c r="P1" s="688"/>
      <c r="Q1" s="688"/>
    </row>
    <row r="2" spans="1:27" s="30" customFormat="1" ht="25.2" x14ac:dyDescent="0.75">
      <c r="A2" s="688" t="str">
        <f>'اطلاعات صندوق و ارکان صندوق'!A2:J2</f>
        <v xml:space="preserve"> یادداشت‌های توضیحی صورت های مالی </v>
      </c>
      <c r="B2" s="688"/>
      <c r="C2" s="688"/>
      <c r="D2" s="688"/>
      <c r="E2" s="688"/>
      <c r="F2" s="688"/>
      <c r="G2" s="688"/>
      <c r="H2" s="688"/>
      <c r="I2" s="688"/>
      <c r="J2" s="688"/>
      <c r="K2" s="688"/>
      <c r="L2" s="688"/>
      <c r="M2" s="688"/>
      <c r="N2" s="688"/>
      <c r="O2" s="688"/>
      <c r="P2" s="688"/>
      <c r="Q2" s="688"/>
      <c r="R2" s="55"/>
      <c r="S2" s="55"/>
      <c r="T2" s="55"/>
      <c r="U2" s="55"/>
      <c r="V2" s="55"/>
      <c r="W2" s="55"/>
    </row>
    <row r="3" spans="1:27" s="30" customFormat="1" ht="25.2" x14ac:dyDescent="0.75">
      <c r="A3" s="688" t="str">
        <f>دارایی!A3</f>
        <v>برای سال مالی منتهی به تاریخ 31 شهریورماه 1401</v>
      </c>
      <c r="B3" s="688"/>
      <c r="C3" s="688"/>
      <c r="D3" s="688"/>
      <c r="E3" s="688"/>
      <c r="F3" s="688"/>
      <c r="G3" s="688"/>
      <c r="H3" s="688"/>
      <c r="I3" s="688"/>
      <c r="J3" s="688"/>
      <c r="K3" s="688"/>
      <c r="L3" s="688"/>
      <c r="M3" s="688"/>
      <c r="N3" s="688"/>
      <c r="O3" s="688"/>
      <c r="P3" s="688"/>
      <c r="Q3" s="688"/>
      <c r="R3" s="55"/>
      <c r="S3" s="55"/>
      <c r="T3" s="55"/>
      <c r="U3" s="55"/>
      <c r="V3" s="55"/>
      <c r="W3" s="55"/>
    </row>
    <row r="4" spans="1:27" ht="25.2" x14ac:dyDescent="0.45">
      <c r="A4" s="73"/>
      <c r="B4" s="73"/>
      <c r="C4" s="73"/>
      <c r="D4" s="73"/>
      <c r="E4" s="73"/>
      <c r="F4" s="73"/>
      <c r="G4" s="4"/>
      <c r="I4" s="4"/>
      <c r="J4" s="4"/>
      <c r="K4" s="4"/>
      <c r="M4" s="4"/>
      <c r="N4" s="4"/>
      <c r="O4" s="4" t="s">
        <v>176</v>
      </c>
      <c r="P4" s="4"/>
    </row>
    <row r="5" spans="1:27" s="22" customFormat="1" ht="23.4" x14ac:dyDescent="0.6">
      <c r="A5" s="937" t="s">
        <v>838</v>
      </c>
      <c r="B5" s="937"/>
      <c r="C5" s="937"/>
      <c r="D5" s="937"/>
      <c r="E5" s="937"/>
    </row>
    <row r="6" spans="1:27" s="22" customFormat="1" ht="23.4" x14ac:dyDescent="0.6">
      <c r="A6" s="149"/>
      <c r="B6" s="149"/>
      <c r="C6" s="943"/>
      <c r="D6" s="943"/>
      <c r="E6" s="943"/>
      <c r="F6" s="943"/>
      <c r="G6" s="943"/>
      <c r="H6" s="943"/>
      <c r="I6" s="943"/>
      <c r="K6" s="944"/>
      <c r="L6" s="944"/>
      <c r="M6" s="944"/>
    </row>
    <row r="7" spans="1:27" s="22" customFormat="1" ht="24" customHeight="1" x14ac:dyDescent="0.75">
      <c r="A7" s="148"/>
      <c r="C7" s="936" t="s">
        <v>721</v>
      </c>
      <c r="D7" s="936"/>
      <c r="E7" s="936"/>
      <c r="G7" s="936" t="str">
        <f>دارایی!G9</f>
        <v>آهنگری تراکتورسازی ایران</v>
      </c>
      <c r="H7" s="936"/>
      <c r="I7" s="936"/>
      <c r="J7" s="634"/>
      <c r="K7" s="936" t="str">
        <f>دارایی!K9</f>
        <v>صندوق سرمایه گذاری با درامد ثابت تصمیم</v>
      </c>
      <c r="L7" s="936"/>
      <c r="M7" s="936"/>
      <c r="N7" s="634"/>
      <c r="O7" s="936" t="s">
        <v>77</v>
      </c>
      <c r="P7" s="936"/>
      <c r="Q7" s="936"/>
    </row>
    <row r="8" spans="1:27" s="22" customFormat="1" ht="21.6" x14ac:dyDescent="0.6">
      <c r="C8" s="172" t="s">
        <v>735</v>
      </c>
      <c r="D8" s="180"/>
      <c r="E8" s="172" t="s">
        <v>238</v>
      </c>
      <c r="G8" s="172" t="str">
        <f>C8</f>
        <v>1401/06/31</v>
      </c>
      <c r="H8" s="180"/>
      <c r="I8" s="172" t="str">
        <f>دارایی!I10</f>
        <v>1400/06/31</v>
      </c>
      <c r="J8" s="26"/>
      <c r="K8" s="172" t="str">
        <f>G8</f>
        <v>1401/06/31</v>
      </c>
      <c r="L8" s="180"/>
      <c r="M8" s="172" t="str">
        <f>دارایی!M10</f>
        <v>1400/06/31</v>
      </c>
      <c r="N8" s="26"/>
      <c r="O8" s="172" t="str">
        <f>G8</f>
        <v>1401/06/31</v>
      </c>
      <c r="P8" s="13"/>
      <c r="Q8" s="172" t="s">
        <v>238</v>
      </c>
    </row>
    <row r="9" spans="1:27" s="22" customFormat="1" ht="21" x14ac:dyDescent="0.6">
      <c r="C9" s="18" t="s">
        <v>17</v>
      </c>
      <c r="E9" s="35" t="s">
        <v>119</v>
      </c>
      <c r="G9" s="18" t="s">
        <v>17</v>
      </c>
      <c r="I9" s="35" t="s">
        <v>119</v>
      </c>
      <c r="J9" s="35"/>
      <c r="K9" s="18" t="s">
        <v>17</v>
      </c>
      <c r="M9" s="35" t="s">
        <v>119</v>
      </c>
      <c r="N9" s="35"/>
      <c r="O9" s="18" t="s">
        <v>17</v>
      </c>
      <c r="Q9" s="35" t="s">
        <v>119</v>
      </c>
    </row>
    <row r="10" spans="1:27" s="22" customFormat="1" ht="22.8" x14ac:dyDescent="0.65">
      <c r="A10" s="19" t="s">
        <v>435</v>
      </c>
      <c r="C10" s="169"/>
      <c r="D10" s="218"/>
      <c r="E10" s="170"/>
      <c r="F10" s="218"/>
      <c r="G10" s="169"/>
      <c r="H10" s="218"/>
      <c r="I10" s="170"/>
      <c r="J10" s="170"/>
      <c r="K10" s="169"/>
      <c r="L10" s="218"/>
      <c r="M10" s="170"/>
      <c r="N10" s="170"/>
      <c r="O10" s="170"/>
      <c r="P10" s="170"/>
      <c r="Q10" s="218"/>
    </row>
    <row r="11" spans="1:27" s="22" customFormat="1" ht="22.8" x14ac:dyDescent="0.65">
      <c r="A11" s="101" t="s">
        <v>164</v>
      </c>
      <c r="C11" s="644">
        <v>-4038383368</v>
      </c>
      <c r="D11" s="218"/>
      <c r="E11" s="170">
        <v>0</v>
      </c>
      <c r="F11" s="218"/>
      <c r="G11" s="629">
        <v>3862559908</v>
      </c>
      <c r="H11" s="218"/>
      <c r="I11" s="170">
        <v>0</v>
      </c>
      <c r="J11" s="170"/>
      <c r="K11" s="629">
        <v>5575947056</v>
      </c>
      <c r="L11" s="218"/>
      <c r="M11" s="631">
        <v>0</v>
      </c>
      <c r="N11" s="170"/>
      <c r="O11" s="644">
        <f>C11+G11+K11</f>
        <v>5400123596</v>
      </c>
      <c r="P11" s="631">
        <f>SUM(C11:O11)</f>
        <v>10800247192</v>
      </c>
      <c r="Q11" s="652">
        <f>M11+I11+E11</f>
        <v>0</v>
      </c>
      <c r="R11" s="36"/>
    </row>
    <row r="12" spans="1:27" s="22" customFormat="1" ht="22.8" x14ac:dyDescent="0.65">
      <c r="A12" s="101" t="s">
        <v>148</v>
      </c>
      <c r="C12" s="644">
        <v>-7038253629</v>
      </c>
      <c r="D12" s="218"/>
      <c r="E12" s="170">
        <v>0</v>
      </c>
      <c r="F12" s="218"/>
      <c r="G12" s="629">
        <v>0</v>
      </c>
      <c r="H12" s="218"/>
      <c r="I12" s="170">
        <v>0</v>
      </c>
      <c r="J12" s="170"/>
      <c r="K12" s="629">
        <v>80286901</v>
      </c>
      <c r="L12" s="218"/>
      <c r="M12" s="631">
        <v>0</v>
      </c>
      <c r="N12" s="170"/>
      <c r="O12" s="644">
        <f t="shared" ref="O12:O14" si="0">C12+G12+K12</f>
        <v>-6957966728</v>
      </c>
      <c r="P12" s="631"/>
      <c r="Q12" s="652">
        <f t="shared" ref="Q12:Q14" si="1">M12+I12+E12</f>
        <v>0</v>
      </c>
      <c r="R12" s="36"/>
    </row>
    <row r="13" spans="1:27" s="22" customFormat="1" ht="22.8" x14ac:dyDescent="0.65">
      <c r="A13" s="101" t="s">
        <v>25</v>
      </c>
      <c r="C13" s="629">
        <f>295038950+60758992</f>
        <v>355797942</v>
      </c>
      <c r="D13" s="218"/>
      <c r="E13" s="170">
        <v>0</v>
      </c>
      <c r="F13" s="218"/>
      <c r="G13" s="629">
        <v>1187688441</v>
      </c>
      <c r="H13" s="218"/>
      <c r="I13" s="170">
        <v>0</v>
      </c>
      <c r="J13" s="170"/>
      <c r="K13" s="629">
        <v>1777303071</v>
      </c>
      <c r="L13" s="218"/>
      <c r="M13" s="631">
        <v>4280410264</v>
      </c>
      <c r="N13" s="170"/>
      <c r="O13" s="644">
        <f t="shared" si="0"/>
        <v>3320789454</v>
      </c>
      <c r="P13" s="631"/>
      <c r="Q13" s="652">
        <f t="shared" si="1"/>
        <v>4280410264</v>
      </c>
      <c r="R13" s="36"/>
    </row>
    <row r="14" spans="1:27" s="22" customFormat="1" ht="22.8" x14ac:dyDescent="0.65">
      <c r="A14" s="101" t="s">
        <v>26</v>
      </c>
      <c r="C14" s="629">
        <v>0</v>
      </c>
      <c r="D14" s="218"/>
      <c r="E14" s="170">
        <v>0</v>
      </c>
      <c r="F14" s="218"/>
      <c r="G14" s="629">
        <v>0</v>
      </c>
      <c r="H14" s="218"/>
      <c r="I14" s="170">
        <v>0</v>
      </c>
      <c r="J14" s="170"/>
      <c r="K14" s="629">
        <v>20465732</v>
      </c>
      <c r="L14" s="218"/>
      <c r="M14" s="631">
        <v>0</v>
      </c>
      <c r="N14" s="170"/>
      <c r="O14" s="644">
        <f t="shared" si="0"/>
        <v>20465732</v>
      </c>
      <c r="P14" s="631"/>
      <c r="Q14" s="652">
        <f t="shared" si="1"/>
        <v>0</v>
      </c>
      <c r="R14" s="36"/>
      <c r="S14" s="15"/>
    </row>
    <row r="15" spans="1:27" s="22" customFormat="1" ht="21.6" x14ac:dyDescent="0.65">
      <c r="A15" s="25" t="s">
        <v>27</v>
      </c>
      <c r="C15" s="671">
        <f>SUM(C11:C14)</f>
        <v>-10720839055</v>
      </c>
      <c r="D15" s="19"/>
      <c r="E15" s="174">
        <f>SUM(E11:E14)</f>
        <v>0</v>
      </c>
      <c r="F15" s="19"/>
      <c r="G15" s="174">
        <f>SUM(G11:G14)</f>
        <v>5050248349</v>
      </c>
      <c r="H15" s="19"/>
      <c r="I15" s="174">
        <f>SUM(I11:I14)</f>
        <v>0</v>
      </c>
      <c r="J15" s="374"/>
      <c r="K15" s="174">
        <f>SUM(K11:K14)</f>
        <v>7454002760</v>
      </c>
      <c r="L15" s="19"/>
      <c r="M15" s="174">
        <f>SUM(M11:M14)</f>
        <v>4280410264</v>
      </c>
      <c r="N15" s="374"/>
      <c r="O15" s="675">
        <f>SUM(O11:O14)</f>
        <v>1783412054</v>
      </c>
      <c r="P15" s="374"/>
      <c r="Q15" s="174">
        <f>SUM(Q13:Q14)</f>
        <v>4280410264</v>
      </c>
      <c r="R15" s="36"/>
      <c r="AA15" s="134" t="e">
        <f>SUM(#REF!)</f>
        <v>#REF!</v>
      </c>
    </row>
    <row r="16" spans="1:27" s="22" customFormat="1" ht="21" x14ac:dyDescent="0.6">
      <c r="C16" s="38"/>
      <c r="E16" s="181"/>
      <c r="G16" s="38"/>
      <c r="I16" s="181"/>
      <c r="J16" s="181"/>
      <c r="K16" s="38"/>
      <c r="M16" s="181"/>
      <c r="N16" s="181"/>
      <c r="O16" s="38"/>
      <c r="P16" s="181"/>
      <c r="Q16" s="38"/>
      <c r="R16" s="36"/>
    </row>
    <row r="17" spans="1:19" s="22" customFormat="1" ht="22.8" x14ac:dyDescent="0.65">
      <c r="A17" s="25" t="s">
        <v>28</v>
      </c>
      <c r="C17" s="645"/>
      <c r="D17" s="218"/>
      <c r="E17" s="632"/>
      <c r="F17" s="218"/>
      <c r="G17" s="645"/>
      <c r="H17" s="218"/>
      <c r="I17" s="632"/>
      <c r="J17" s="632"/>
      <c r="K17" s="645"/>
      <c r="L17" s="218"/>
      <c r="M17" s="632"/>
      <c r="N17" s="632"/>
      <c r="O17" s="645"/>
      <c r="P17" s="632"/>
      <c r="Q17" s="645"/>
      <c r="R17" s="36"/>
    </row>
    <row r="18" spans="1:19" s="22" customFormat="1" ht="22.8" x14ac:dyDescent="0.65">
      <c r="A18" s="101" t="s">
        <v>774</v>
      </c>
      <c r="C18" s="638">
        <f>-443435004</f>
        <v>-443435004</v>
      </c>
      <c r="D18" s="218"/>
      <c r="E18" s="632">
        <v>0</v>
      </c>
      <c r="F18" s="646"/>
      <c r="G18" s="638">
        <f>-630634016</f>
        <v>-630634016</v>
      </c>
      <c r="H18" s="646"/>
      <c r="I18" s="647">
        <v>0</v>
      </c>
      <c r="J18" s="647"/>
      <c r="K18" s="650">
        <v>-537951644</v>
      </c>
      <c r="L18" s="646"/>
      <c r="M18" s="647">
        <v>-381098364</v>
      </c>
      <c r="N18" s="647"/>
      <c r="O18" s="644">
        <f t="shared" ref="O18:O20" si="2">C18+G18+K18</f>
        <v>-1612020664</v>
      </c>
      <c r="P18" s="647"/>
      <c r="Q18" s="654">
        <f>E18+I18+M18</f>
        <v>-381098364</v>
      </c>
      <c r="R18" s="36"/>
    </row>
    <row r="19" spans="1:19" s="22" customFormat="1" ht="22.8" x14ac:dyDescent="0.65">
      <c r="A19" s="101" t="s">
        <v>775</v>
      </c>
      <c r="C19" s="638">
        <f>-320839478</f>
        <v>-320839478</v>
      </c>
      <c r="D19" s="218"/>
      <c r="E19" s="632">
        <v>0</v>
      </c>
      <c r="F19" s="646"/>
      <c r="G19" s="638">
        <f>-548240260</f>
        <v>-548240260</v>
      </c>
      <c r="H19" s="646"/>
      <c r="I19" s="647">
        <v>0</v>
      </c>
      <c r="J19" s="647"/>
      <c r="K19" s="650">
        <v>-838011212</v>
      </c>
      <c r="L19" s="646"/>
      <c r="M19" s="647">
        <v>-201800151</v>
      </c>
      <c r="N19" s="647"/>
      <c r="O19" s="644">
        <f t="shared" si="2"/>
        <v>-1707090950</v>
      </c>
      <c r="P19" s="647"/>
      <c r="Q19" s="654">
        <f>E19+I19+M19</f>
        <v>-201800151</v>
      </c>
      <c r="R19" s="36"/>
    </row>
    <row r="20" spans="1:19" s="22" customFormat="1" ht="22.8" x14ac:dyDescent="0.65">
      <c r="A20" s="101" t="s">
        <v>773</v>
      </c>
      <c r="C20" s="638">
        <f>-13390650</f>
        <v>-13390650</v>
      </c>
      <c r="D20" s="218"/>
      <c r="E20" s="632">
        <v>0</v>
      </c>
      <c r="F20" s="646"/>
      <c r="G20" s="638">
        <f>-123393609</f>
        <v>-123393609</v>
      </c>
      <c r="H20" s="646"/>
      <c r="I20" s="647">
        <v>0</v>
      </c>
      <c r="J20" s="647"/>
      <c r="K20" s="650">
        <v>-322786142</v>
      </c>
      <c r="L20" s="646"/>
      <c r="M20" s="647">
        <v>0</v>
      </c>
      <c r="N20" s="647"/>
      <c r="O20" s="644">
        <f t="shared" si="2"/>
        <v>-459570401</v>
      </c>
      <c r="P20" s="647"/>
      <c r="Q20" s="653">
        <f>E20+I20+M20</f>
        <v>0</v>
      </c>
      <c r="R20" s="36"/>
    </row>
    <row r="21" spans="1:19" s="22" customFormat="1" ht="21.6" x14ac:dyDescent="0.65">
      <c r="A21" s="25" t="s">
        <v>388</v>
      </c>
      <c r="C21" s="672">
        <f>C15+C18+C19+C20</f>
        <v>-11498504187</v>
      </c>
      <c r="E21" s="184">
        <f>SUM(E15:E19)</f>
        <v>0</v>
      </c>
      <c r="F21" s="563"/>
      <c r="G21" s="565">
        <f>SUM(G15:G20)</f>
        <v>3747980464</v>
      </c>
      <c r="H21" s="563"/>
      <c r="I21" s="566">
        <f>SUM(I15:I20)</f>
        <v>0</v>
      </c>
      <c r="J21" s="564"/>
      <c r="K21" s="565">
        <f>SUM(K15:K20)</f>
        <v>5755253762</v>
      </c>
      <c r="L21" s="563"/>
      <c r="M21" s="651">
        <f>SUM(M15:M20)</f>
        <v>3697511749</v>
      </c>
      <c r="N21" s="564"/>
      <c r="O21" s="565">
        <f>SUM(O15:O20)</f>
        <v>-1995269961</v>
      </c>
      <c r="P21" s="564"/>
      <c r="Q21" s="565">
        <f>Q15+Q18+Q19+Q20</f>
        <v>3697511749</v>
      </c>
      <c r="R21" s="36"/>
    </row>
    <row r="22" spans="1:19" s="22" customFormat="1" ht="22.8" x14ac:dyDescent="0.65">
      <c r="A22" s="101" t="s">
        <v>389</v>
      </c>
      <c r="C22" s="650">
        <v>-2960746</v>
      </c>
      <c r="D22" s="218"/>
      <c r="E22" s="643">
        <v>0</v>
      </c>
      <c r="F22" s="646"/>
      <c r="G22" s="648">
        <f>-3183970</f>
        <v>-3183970</v>
      </c>
      <c r="H22" s="646"/>
      <c r="I22" s="649">
        <v>0</v>
      </c>
      <c r="J22" s="649"/>
      <c r="K22" s="648">
        <v>-100410900</v>
      </c>
      <c r="L22" s="646"/>
      <c r="M22" s="649">
        <v>0</v>
      </c>
      <c r="N22" s="649"/>
      <c r="O22" s="674">
        <f>C22+G22+K22</f>
        <v>-106555616</v>
      </c>
      <c r="P22" s="649"/>
      <c r="Q22" s="648">
        <f>E22</f>
        <v>0</v>
      </c>
      <c r="R22" s="36"/>
    </row>
    <row r="23" spans="1:19" s="22" customFormat="1" ht="22.2" thickBot="1" x14ac:dyDescent="0.65">
      <c r="A23" s="25" t="s">
        <v>724</v>
      </c>
      <c r="C23" s="401">
        <f>C21-C22</f>
        <v>-11495543441</v>
      </c>
      <c r="E23" s="186">
        <f>SUM(E21:E22)</f>
        <v>0</v>
      </c>
      <c r="F23" s="563"/>
      <c r="G23" s="567">
        <f>SUM(G21:G22)</f>
        <v>3744796494</v>
      </c>
      <c r="H23" s="563"/>
      <c r="I23" s="568">
        <f>SUM(I21:I22)</f>
        <v>0</v>
      </c>
      <c r="J23" s="569"/>
      <c r="K23" s="567">
        <f>SUM(K21:K22)</f>
        <v>5654842862</v>
      </c>
      <c r="L23" s="563"/>
      <c r="M23" s="568">
        <f>SUM(M21:M22)</f>
        <v>3697511749</v>
      </c>
      <c r="N23" s="569"/>
      <c r="O23" s="673">
        <f>SUM(O21:O22)</f>
        <v>-2101825577</v>
      </c>
      <c r="P23" s="569"/>
      <c r="Q23" s="567">
        <f>SUM(Q21:Q22)</f>
        <v>3697511749</v>
      </c>
      <c r="R23" s="36"/>
    </row>
    <row r="24" spans="1:19" s="22" customFormat="1" ht="22.2" thickTop="1" x14ac:dyDescent="0.65">
      <c r="A24" s="25"/>
      <c r="B24" s="19"/>
      <c r="C24" s="26"/>
      <c r="D24" s="19"/>
      <c r="E24" s="26"/>
      <c r="F24" s="19"/>
      <c r="G24" s="26"/>
      <c r="H24" s="19"/>
      <c r="I24" s="26"/>
      <c r="J24" s="26"/>
      <c r="K24" s="26"/>
      <c r="L24" s="19"/>
      <c r="M24" s="26"/>
      <c r="N24" s="26"/>
      <c r="O24" s="26"/>
      <c r="P24" s="26"/>
      <c r="Q24" s="655"/>
      <c r="R24" s="19"/>
      <c r="S24" s="19"/>
    </row>
    <row r="25" spans="1:19" s="22" customFormat="1" ht="23.4" x14ac:dyDescent="0.6">
      <c r="A25" s="937" t="s">
        <v>839</v>
      </c>
      <c r="B25" s="937"/>
      <c r="C25" s="937"/>
      <c r="D25" s="937"/>
      <c r="E25" s="937"/>
      <c r="O25" s="134"/>
    </row>
    <row r="26" spans="1:19" s="22" customFormat="1" ht="23.4" x14ac:dyDescent="0.6">
      <c r="A26" s="149"/>
      <c r="B26" s="149"/>
      <c r="C26" s="943"/>
      <c r="D26" s="943"/>
      <c r="E26" s="943"/>
      <c r="F26" s="943"/>
      <c r="G26" s="943"/>
      <c r="H26" s="943"/>
      <c r="I26" s="943"/>
      <c r="K26" s="944"/>
      <c r="L26" s="944"/>
      <c r="M26" s="944"/>
    </row>
    <row r="27" spans="1:19" s="22" customFormat="1" ht="21.6" x14ac:dyDescent="0.65">
      <c r="C27" s="945" t="str">
        <f>C7</f>
        <v>داروسازی آوه سینا</v>
      </c>
      <c r="D27" s="945"/>
      <c r="E27" s="945"/>
      <c r="G27" s="945" t="str">
        <f>G7</f>
        <v>آهنگری تراکتورسازی ایران</v>
      </c>
      <c r="H27" s="945"/>
      <c r="I27" s="945"/>
      <c r="J27" s="26"/>
      <c r="K27" s="945" t="str">
        <f>K7</f>
        <v>صندوق سرمایه گذاری با درامد ثابت تصمیم</v>
      </c>
      <c r="L27" s="945"/>
      <c r="M27" s="945"/>
      <c r="N27" s="26"/>
      <c r="O27" s="936" t="s">
        <v>77</v>
      </c>
      <c r="P27" s="936"/>
      <c r="Q27" s="936"/>
    </row>
    <row r="28" spans="1:19" s="22" customFormat="1" ht="40.799999999999997" x14ac:dyDescent="0.6">
      <c r="C28" s="188" t="s">
        <v>83</v>
      </c>
      <c r="D28" s="189"/>
      <c r="E28" s="190" t="s">
        <v>714</v>
      </c>
      <c r="F28" s="171"/>
      <c r="G28" s="188" t="s">
        <v>83</v>
      </c>
      <c r="H28" s="189"/>
      <c r="I28" s="191" t="s">
        <v>714</v>
      </c>
      <c r="J28" s="635"/>
      <c r="K28" s="188" t="s">
        <v>83</v>
      </c>
      <c r="L28" s="189"/>
      <c r="M28" s="191" t="s">
        <v>714</v>
      </c>
      <c r="N28" s="635"/>
      <c r="O28" s="188" t="s">
        <v>83</v>
      </c>
      <c r="P28" s="13"/>
      <c r="Q28" s="172" t="s">
        <v>714</v>
      </c>
      <c r="S28" s="15"/>
    </row>
    <row r="29" spans="1:19" s="22" customFormat="1" ht="22.8" x14ac:dyDescent="0.65">
      <c r="A29" s="101" t="s">
        <v>436</v>
      </c>
      <c r="C29" s="222">
        <v>0</v>
      </c>
      <c r="D29" s="218"/>
      <c r="E29" s="636">
        <v>0</v>
      </c>
      <c r="F29" s="218"/>
      <c r="G29" s="222">
        <v>0</v>
      </c>
      <c r="H29" s="218"/>
      <c r="I29" s="222">
        <v>0</v>
      </c>
      <c r="J29" s="222"/>
      <c r="K29" s="222">
        <v>50000</v>
      </c>
      <c r="L29" s="218"/>
      <c r="M29" s="222">
        <v>53697511749</v>
      </c>
      <c r="N29" s="222"/>
      <c r="O29" s="637">
        <f>C29+G29+K29</f>
        <v>50000</v>
      </c>
      <c r="P29" s="170"/>
      <c r="Q29" s="637">
        <f>E29+I29+M29</f>
        <v>53697511749</v>
      </c>
      <c r="S29" s="15"/>
    </row>
    <row r="30" spans="1:19" s="22" customFormat="1" ht="22.8" x14ac:dyDescent="0.65">
      <c r="A30" s="101" t="s">
        <v>391</v>
      </c>
      <c r="C30" s="222">
        <v>60323</v>
      </c>
      <c r="D30" s="218"/>
      <c r="E30" s="636">
        <v>60323000000</v>
      </c>
      <c r="F30" s="218"/>
      <c r="G30" s="222">
        <v>46690</v>
      </c>
      <c r="H30" s="218"/>
      <c r="I30" s="222">
        <f>G30*1000000</f>
        <v>46690000000</v>
      </c>
      <c r="J30" s="222"/>
      <c r="K30" s="222">
        <v>0</v>
      </c>
      <c r="L30" s="218"/>
      <c r="M30" s="222">
        <v>0</v>
      </c>
      <c r="N30" s="222"/>
      <c r="O30" s="637">
        <f>C30+G30+K30</f>
        <v>107013</v>
      </c>
      <c r="P30" s="170"/>
      <c r="Q30" s="638">
        <f>E30+I30+M30</f>
        <v>107013000000</v>
      </c>
      <c r="S30" s="15"/>
    </row>
    <row r="31" spans="1:19" s="22" customFormat="1" ht="22.8" x14ac:dyDescent="0.65">
      <c r="A31" s="101" t="s">
        <v>392</v>
      </c>
      <c r="C31" s="639">
        <v>0</v>
      </c>
      <c r="D31" s="640"/>
      <c r="E31" s="639">
        <v>0</v>
      </c>
      <c r="F31" s="640"/>
      <c r="G31" s="639">
        <v>-46690</v>
      </c>
      <c r="H31" s="640"/>
      <c r="I31" s="638">
        <f>G31*1000000</f>
        <v>-46690000000</v>
      </c>
      <c r="J31" s="638"/>
      <c r="K31" s="639">
        <v>0</v>
      </c>
      <c r="L31" s="640"/>
      <c r="M31" s="638">
        <v>0</v>
      </c>
      <c r="N31" s="638"/>
      <c r="O31" s="638">
        <f>C31+G31</f>
        <v>-46690</v>
      </c>
      <c r="P31" s="170"/>
      <c r="Q31" s="638">
        <f>E31+I31</f>
        <v>-46690000000</v>
      </c>
      <c r="S31" s="15"/>
    </row>
    <row r="32" spans="1:19" s="19" customFormat="1" ht="22.8" x14ac:dyDescent="0.65">
      <c r="A32" s="101" t="s">
        <v>30</v>
      </c>
      <c r="B32" s="22"/>
      <c r="C32" s="169">
        <v>0</v>
      </c>
      <c r="D32" s="218"/>
      <c r="E32" s="641">
        <v>-11501464933</v>
      </c>
      <c r="F32" s="218"/>
      <c r="G32" s="169">
        <v>0</v>
      </c>
      <c r="H32" s="218"/>
      <c r="I32" s="222">
        <f>G23</f>
        <v>3744796494</v>
      </c>
      <c r="J32" s="222"/>
      <c r="K32" s="169">
        <v>0</v>
      </c>
      <c r="L32" s="218"/>
      <c r="M32" s="222">
        <v>5654842832</v>
      </c>
      <c r="N32" s="222"/>
      <c r="O32" s="637">
        <f>C32+G32</f>
        <v>0</v>
      </c>
      <c r="P32" s="631"/>
      <c r="Q32" s="638">
        <f>E32+I32+M32</f>
        <v>-2101825607</v>
      </c>
      <c r="R32" s="22"/>
      <c r="S32" s="15"/>
    </row>
    <row r="33" spans="1:22" s="22" customFormat="1" ht="22.8" x14ac:dyDescent="0.65">
      <c r="A33" s="101" t="s">
        <v>428</v>
      </c>
      <c r="C33" s="169">
        <v>0</v>
      </c>
      <c r="D33" s="218"/>
      <c r="E33" s="641">
        <v>-1497934867</v>
      </c>
      <c r="F33" s="218"/>
      <c r="G33" s="169">
        <v>0</v>
      </c>
      <c r="H33" s="218"/>
      <c r="I33" s="642">
        <v>-735408900</v>
      </c>
      <c r="J33" s="642"/>
      <c r="K33" s="169">
        <v>0</v>
      </c>
      <c r="L33" s="218"/>
      <c r="M33" s="642">
        <v>0</v>
      </c>
      <c r="N33" s="642"/>
      <c r="O33" s="637">
        <f>C33+G33</f>
        <v>0</v>
      </c>
      <c r="P33" s="643"/>
      <c r="Q33" s="638">
        <f>E33+I33</f>
        <v>-2233343767</v>
      </c>
      <c r="S33" s="15"/>
    </row>
    <row r="34" spans="1:22" ht="22.2" thickBot="1" x14ac:dyDescent="0.7">
      <c r="A34" s="3" t="s">
        <v>814</v>
      </c>
      <c r="B34" s="19"/>
      <c r="C34" s="8">
        <f>SUM(C29:C33)</f>
        <v>60323</v>
      </c>
      <c r="D34" s="19"/>
      <c r="E34" s="135">
        <f>SUM(E29:E33)</f>
        <v>47323600200</v>
      </c>
      <c r="F34" s="19"/>
      <c r="G34" s="173">
        <f>SUM(G29:G33)</f>
        <v>0</v>
      </c>
      <c r="H34" s="19"/>
      <c r="I34" s="173">
        <f>SUM(I29:I33)</f>
        <v>3009387594</v>
      </c>
      <c r="J34" s="26"/>
      <c r="K34" s="173">
        <f>SUM(K29:K33)</f>
        <v>50000</v>
      </c>
      <c r="L34" s="19"/>
      <c r="M34" s="173">
        <f>SUM(M29:M33)</f>
        <v>59352354581</v>
      </c>
      <c r="N34" s="26"/>
      <c r="O34" s="185">
        <f>SUM(O29:O33)</f>
        <v>110323</v>
      </c>
      <c r="P34" s="375"/>
      <c r="Q34" s="680">
        <f>Q29+Q30+Q31+Q32+Q33</f>
        <v>109685342375</v>
      </c>
      <c r="R34" s="19"/>
      <c r="S34" s="14"/>
    </row>
    <row r="35" spans="1:22" ht="22.2" thickTop="1" x14ac:dyDescent="0.65">
      <c r="A35" s="668" t="s">
        <v>118</v>
      </c>
      <c r="B35" s="19"/>
      <c r="C35" s="26"/>
      <c r="D35" s="19"/>
      <c r="E35" s="397">
        <f>E34/'13.13-1.14.14-2'!C10</f>
        <v>784503.42655371909</v>
      </c>
      <c r="F35" s="19"/>
      <c r="G35" s="26"/>
      <c r="H35" s="19"/>
      <c r="I35" s="26">
        <f>I34/'13.13-1.14.14-2'!C10</f>
        <v>49887.896722643105</v>
      </c>
      <c r="J35" s="26"/>
      <c r="K35" s="26"/>
      <c r="L35" s="19"/>
      <c r="M35" s="26">
        <f>M34/'13.13-1.14.14-2'!C10</f>
        <v>983909.19849808526</v>
      </c>
      <c r="N35" s="26"/>
      <c r="O35" s="398"/>
      <c r="P35" s="375"/>
      <c r="Q35" s="398">
        <f>Q34/'13.13-1.14.14-2'!C10</f>
        <v>1818300.5217744475</v>
      </c>
      <c r="R35" s="19"/>
      <c r="S35" s="14"/>
    </row>
    <row r="36" spans="1:22" ht="21" x14ac:dyDescent="0.6">
      <c r="A36" s="136" t="s">
        <v>815</v>
      </c>
      <c r="B36" s="22"/>
      <c r="C36" s="22"/>
      <c r="D36" s="22"/>
      <c r="E36" s="22"/>
      <c r="F36" s="136"/>
      <c r="G36" s="22"/>
      <c r="H36" s="133"/>
      <c r="I36" s="22"/>
      <c r="J36" s="22"/>
      <c r="K36" s="22"/>
      <c r="L36" s="133"/>
      <c r="M36" s="22"/>
      <c r="N36" s="22"/>
      <c r="O36" s="22"/>
      <c r="P36" s="22"/>
      <c r="Q36" s="22"/>
      <c r="R36" s="2"/>
      <c r="S36" s="2"/>
      <c r="U36" s="22"/>
      <c r="V36" s="15"/>
    </row>
    <row r="37" spans="1:22" ht="21" x14ac:dyDescent="0.6">
      <c r="A37" s="136"/>
      <c r="B37" s="22"/>
      <c r="C37" s="22"/>
      <c r="D37" s="22"/>
      <c r="E37" s="22"/>
      <c r="F37" s="136"/>
      <c r="G37" s="22"/>
      <c r="H37" s="133"/>
      <c r="I37" s="22"/>
      <c r="J37" s="22"/>
      <c r="K37" s="22"/>
      <c r="L37" s="133"/>
      <c r="M37" s="22"/>
      <c r="N37" s="22"/>
      <c r="O37" s="22"/>
      <c r="P37" s="22"/>
      <c r="Q37" s="22"/>
      <c r="R37" s="2"/>
      <c r="S37" s="2"/>
      <c r="U37" s="22"/>
      <c r="V37" s="15"/>
    </row>
    <row r="38" spans="1:22" ht="21" x14ac:dyDescent="0.6">
      <c r="A38" s="136"/>
      <c r="B38" s="22"/>
      <c r="C38" s="22"/>
      <c r="D38" s="22"/>
      <c r="E38" s="22"/>
      <c r="F38" s="136"/>
      <c r="G38" s="22"/>
      <c r="H38" s="133"/>
      <c r="I38" s="22"/>
      <c r="J38" s="22"/>
      <c r="K38" s="22"/>
      <c r="L38" s="133"/>
      <c r="M38" s="22"/>
      <c r="N38" s="22"/>
      <c r="O38" s="22"/>
      <c r="P38" s="22"/>
      <c r="Q38" s="22"/>
      <c r="R38" s="2"/>
      <c r="S38" s="2"/>
      <c r="U38" s="22"/>
      <c r="V38" s="15"/>
    </row>
    <row r="39" spans="1:22" ht="18.600000000000001" x14ac:dyDescent="0.45">
      <c r="A39" s="3"/>
      <c r="F39" s="187"/>
      <c r="G39" s="20"/>
      <c r="I39" s="20"/>
      <c r="J39" s="20"/>
      <c r="K39" s="20"/>
      <c r="M39" s="20"/>
      <c r="N39" s="20"/>
      <c r="O39" s="20"/>
      <c r="P39" s="182"/>
      <c r="Q39" s="182"/>
      <c r="R39" s="2"/>
      <c r="S39" s="2"/>
    </row>
    <row r="40" spans="1:22" x14ac:dyDescent="0.45">
      <c r="G40" s="20"/>
      <c r="I40" s="20"/>
      <c r="J40" s="20"/>
      <c r="K40" s="20"/>
      <c r="M40" s="20"/>
      <c r="N40" s="20"/>
      <c r="O40" s="20"/>
      <c r="P40" s="182"/>
      <c r="Q40" s="182"/>
      <c r="R40" s="2"/>
      <c r="S40" s="2"/>
    </row>
  </sheetData>
  <mergeCells count="17">
    <mergeCell ref="O27:Q27"/>
    <mergeCell ref="O7:Q7"/>
    <mergeCell ref="C27:E27"/>
    <mergeCell ref="G27:I27"/>
    <mergeCell ref="C7:E7"/>
    <mergeCell ref="K7:M7"/>
    <mergeCell ref="K27:M27"/>
    <mergeCell ref="C26:I26"/>
    <mergeCell ref="K26:M26"/>
    <mergeCell ref="A5:E5"/>
    <mergeCell ref="G7:I7"/>
    <mergeCell ref="A25:E25"/>
    <mergeCell ref="A1:Q1"/>
    <mergeCell ref="A2:Q2"/>
    <mergeCell ref="A3:Q3"/>
    <mergeCell ref="C6:I6"/>
    <mergeCell ref="K6:M6"/>
  </mergeCells>
  <printOptions horizontalCentered="1"/>
  <pageMargins left="0.51181102362204722" right="0.51181102362204722" top="0.74803149606299213" bottom="0.74803149606299213" header="0.31496062992125984" footer="0.39370078740157483"/>
  <pageSetup paperSize="9" scale="55" orientation="landscape" r:id="rId1"/>
  <headerFooter scaleWithDoc="0" alignWithMargins="0">
    <oddFooter>&amp;C&amp;"B Mitra,Bold"&amp;10 17</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B0EF5-BD54-4BB7-81D0-314CD8F68ECB}">
  <sheetPr>
    <pageSetUpPr fitToPage="1"/>
  </sheetPr>
  <dimension ref="A1:K198"/>
  <sheetViews>
    <sheetView rightToLeft="1" view="pageBreakPreview" topLeftCell="A181" zoomScale="60" zoomScaleNormal="70" workbookViewId="0">
      <selection activeCell="E50" sqref="E50"/>
    </sheetView>
  </sheetViews>
  <sheetFormatPr defaultColWidth="20" defaultRowHeight="30.6" x14ac:dyDescent="0.9"/>
  <cols>
    <col min="1" max="1" width="75.109375" style="195" customWidth="1"/>
    <col min="2" max="2" width="129.44140625" style="195" bestFit="1" customWidth="1"/>
    <col min="3" max="3" width="15.6640625" style="195" bestFit="1" customWidth="1"/>
    <col min="4" max="4" width="27.6640625" style="195" bestFit="1" customWidth="1"/>
    <col min="5" max="5" width="59.5546875" style="195" customWidth="1"/>
    <col min="6" max="6" width="28.44140625" style="195" bestFit="1" customWidth="1"/>
    <col min="7" max="7" width="27.6640625" style="195" bestFit="1" customWidth="1"/>
    <col min="8" max="16384" width="20" style="195"/>
  </cols>
  <sheetData>
    <row r="1" spans="1:8" ht="32.4" x14ac:dyDescent="0.9">
      <c r="A1" s="946" t="s">
        <v>734</v>
      </c>
      <c r="B1" s="946"/>
      <c r="C1" s="946"/>
      <c r="D1" s="946"/>
      <c r="E1" s="946"/>
      <c r="F1" s="946"/>
      <c r="G1" s="946"/>
      <c r="H1" s="192"/>
    </row>
    <row r="2" spans="1:8" ht="32.4" x14ac:dyDescent="0.9">
      <c r="A2" s="946" t="s">
        <v>443</v>
      </c>
      <c r="B2" s="946"/>
      <c r="C2" s="946"/>
      <c r="D2" s="946"/>
      <c r="E2" s="946"/>
      <c r="F2" s="946"/>
      <c r="G2" s="946"/>
      <c r="H2" s="192"/>
    </row>
    <row r="3" spans="1:8" ht="32.4" x14ac:dyDescent="0.9">
      <c r="A3" s="947" t="s">
        <v>444</v>
      </c>
      <c r="B3" s="947" t="s">
        <v>324</v>
      </c>
      <c r="C3" s="947" t="s">
        <v>445</v>
      </c>
      <c r="D3" s="947"/>
      <c r="E3" s="948" t="s">
        <v>446</v>
      </c>
      <c r="F3" s="949" t="s">
        <v>447</v>
      </c>
      <c r="G3" s="949"/>
      <c r="H3" s="192"/>
    </row>
    <row r="4" spans="1:8" ht="32.4" x14ac:dyDescent="0.9">
      <c r="A4" s="947"/>
      <c r="B4" s="947"/>
      <c r="C4" s="196" t="s">
        <v>280</v>
      </c>
      <c r="D4" s="196" t="s">
        <v>281</v>
      </c>
      <c r="E4" s="948"/>
      <c r="F4" s="197" t="s">
        <v>280</v>
      </c>
      <c r="G4" s="197" t="s">
        <v>281</v>
      </c>
      <c r="H4" s="192"/>
    </row>
    <row r="5" spans="1:8" ht="32.4" x14ac:dyDescent="0.9">
      <c r="A5" s="207" t="s">
        <v>335</v>
      </c>
      <c r="B5" s="198"/>
      <c r="C5" s="198"/>
      <c r="D5" s="198"/>
      <c r="E5" s="199"/>
      <c r="F5" s="200"/>
      <c r="G5" s="200"/>
      <c r="H5" s="192"/>
    </row>
    <row r="6" spans="1:8" ht="32.4" x14ac:dyDescent="0.9">
      <c r="A6" s="208" t="s">
        <v>448</v>
      </c>
      <c r="B6" s="198" t="s">
        <v>336</v>
      </c>
      <c r="C6" s="196">
        <v>100</v>
      </c>
      <c r="D6" s="196">
        <v>100</v>
      </c>
      <c r="E6" s="201"/>
      <c r="F6" s="202">
        <f>(E6*C6)/100</f>
        <v>0</v>
      </c>
      <c r="G6" s="202">
        <f>(E6*D6)/100</f>
        <v>0</v>
      </c>
      <c r="H6" s="192"/>
    </row>
    <row r="7" spans="1:8" ht="32.4" x14ac:dyDescent="0.9">
      <c r="A7" s="208" t="s">
        <v>449</v>
      </c>
      <c r="B7" s="198" t="s">
        <v>336</v>
      </c>
      <c r="C7" s="196">
        <v>100</v>
      </c>
      <c r="D7" s="196">
        <v>100</v>
      </c>
      <c r="E7" s="193">
        <f>'صورت خالص دارایی ها'!F9</f>
        <v>22128827413</v>
      </c>
      <c r="F7" s="202">
        <f>(E7*C7)/100</f>
        <v>22128827413</v>
      </c>
      <c r="G7" s="202">
        <f>(E7*D7)/100</f>
        <v>22128827413</v>
      </c>
      <c r="H7" s="192"/>
    </row>
    <row r="8" spans="1:8" ht="32.4" x14ac:dyDescent="0.9">
      <c r="A8" s="208" t="s">
        <v>450</v>
      </c>
      <c r="B8" s="198" t="s">
        <v>336</v>
      </c>
      <c r="C8" s="196">
        <v>100</v>
      </c>
      <c r="D8" s="196">
        <v>100</v>
      </c>
      <c r="E8" s="201"/>
      <c r="F8" s="202">
        <f>(E8*C8)/100</f>
        <v>0</v>
      </c>
      <c r="G8" s="202">
        <f t="shared" ref="G8:G67" si="0">(E8*D8)/100</f>
        <v>0</v>
      </c>
      <c r="H8" s="192"/>
    </row>
    <row r="9" spans="1:8" ht="32.4" x14ac:dyDescent="0.9">
      <c r="A9" s="208" t="s">
        <v>451</v>
      </c>
      <c r="B9" s="198" t="s">
        <v>336</v>
      </c>
      <c r="C9" s="196"/>
      <c r="D9" s="196"/>
      <c r="E9" s="201"/>
      <c r="F9" s="202"/>
      <c r="G9" s="202"/>
      <c r="H9" s="192"/>
    </row>
    <row r="10" spans="1:8" ht="32.4" x14ac:dyDescent="0.9">
      <c r="A10" s="208" t="s">
        <v>337</v>
      </c>
      <c r="B10" s="198" t="s">
        <v>336</v>
      </c>
      <c r="C10" s="196">
        <v>0</v>
      </c>
      <c r="D10" s="196">
        <v>0</v>
      </c>
      <c r="E10" s="201"/>
      <c r="F10" s="202">
        <f t="shared" ref="F10:F74" si="1">(E10*C10)/100</f>
        <v>0</v>
      </c>
      <c r="G10" s="202">
        <f t="shared" si="0"/>
        <v>0</v>
      </c>
      <c r="H10" s="192"/>
    </row>
    <row r="11" spans="1:8" ht="32.4" x14ac:dyDescent="0.9">
      <c r="A11" s="208" t="s">
        <v>338</v>
      </c>
      <c r="B11" s="198" t="s">
        <v>336</v>
      </c>
      <c r="C11" s="196">
        <v>80</v>
      </c>
      <c r="D11" s="196">
        <v>100</v>
      </c>
      <c r="E11" s="201"/>
      <c r="F11" s="202">
        <f t="shared" si="1"/>
        <v>0</v>
      </c>
      <c r="G11" s="202">
        <f t="shared" si="0"/>
        <v>0</v>
      </c>
      <c r="H11" s="192"/>
    </row>
    <row r="12" spans="1:8" ht="32.4" x14ac:dyDescent="0.9">
      <c r="A12" s="208" t="s">
        <v>452</v>
      </c>
      <c r="B12" s="198" t="s">
        <v>336</v>
      </c>
      <c r="C12" s="196">
        <v>50</v>
      </c>
      <c r="D12" s="196">
        <v>80</v>
      </c>
      <c r="E12" s="201"/>
      <c r="F12" s="202">
        <f t="shared" si="1"/>
        <v>0</v>
      </c>
      <c r="G12" s="202">
        <f t="shared" si="0"/>
        <v>0</v>
      </c>
      <c r="H12" s="192"/>
    </row>
    <row r="13" spans="1:8" ht="32.4" x14ac:dyDescent="0.9">
      <c r="A13" s="208" t="s">
        <v>453</v>
      </c>
      <c r="B13" s="198"/>
      <c r="C13" s="196"/>
      <c r="D13" s="196"/>
      <c r="E13" s="201"/>
      <c r="F13" s="202">
        <f t="shared" si="1"/>
        <v>0</v>
      </c>
      <c r="G13" s="202">
        <f t="shared" si="0"/>
        <v>0</v>
      </c>
      <c r="H13" s="192"/>
    </row>
    <row r="14" spans="1:8" ht="32.4" x14ac:dyDescent="0.9">
      <c r="A14" s="208" t="s">
        <v>454</v>
      </c>
      <c r="B14" s="198"/>
      <c r="C14" s="196"/>
      <c r="D14" s="196"/>
      <c r="E14" s="201"/>
      <c r="F14" s="202">
        <f t="shared" si="1"/>
        <v>0</v>
      </c>
      <c r="G14" s="202">
        <f t="shared" si="0"/>
        <v>0</v>
      </c>
      <c r="H14" s="192"/>
    </row>
    <row r="15" spans="1:8" ht="32.4" x14ac:dyDescent="0.9">
      <c r="A15" s="208" t="s">
        <v>455</v>
      </c>
      <c r="B15" s="198" t="s">
        <v>339</v>
      </c>
      <c r="C15" s="196">
        <v>100</v>
      </c>
      <c r="D15" s="196">
        <v>100</v>
      </c>
      <c r="E15" s="201"/>
      <c r="F15" s="202">
        <f t="shared" si="1"/>
        <v>0</v>
      </c>
      <c r="G15" s="202">
        <f t="shared" si="0"/>
        <v>0</v>
      </c>
      <c r="H15" s="192"/>
    </row>
    <row r="16" spans="1:8" ht="32.4" x14ac:dyDescent="0.9">
      <c r="A16" s="208" t="s">
        <v>456</v>
      </c>
      <c r="B16" s="198"/>
      <c r="C16" s="203"/>
      <c r="D16" s="203"/>
      <c r="E16" s="201"/>
      <c r="F16" s="202"/>
      <c r="G16" s="202"/>
      <c r="H16" s="192"/>
    </row>
    <row r="17" spans="1:11" ht="32.4" x14ac:dyDescent="0.9">
      <c r="A17" s="208" t="s">
        <v>457</v>
      </c>
      <c r="B17" s="198"/>
      <c r="C17" s="203"/>
      <c r="D17" s="203"/>
      <c r="E17" s="201"/>
      <c r="F17" s="202"/>
      <c r="G17" s="202"/>
      <c r="H17" s="192"/>
    </row>
    <row r="18" spans="1:11" ht="32.4" x14ac:dyDescent="0.9">
      <c r="A18" s="208" t="s">
        <v>458</v>
      </c>
      <c r="B18" s="198"/>
      <c r="C18" s="203"/>
      <c r="D18" s="203"/>
      <c r="E18" s="201"/>
      <c r="F18" s="202"/>
      <c r="G18" s="202"/>
      <c r="H18" s="192"/>
    </row>
    <row r="19" spans="1:11" ht="32.4" x14ac:dyDescent="0.9">
      <c r="A19" s="208" t="s">
        <v>459</v>
      </c>
      <c r="B19" s="198" t="s">
        <v>340</v>
      </c>
      <c r="C19" s="196">
        <v>70</v>
      </c>
      <c r="D19" s="196">
        <v>100</v>
      </c>
      <c r="E19" s="201"/>
      <c r="F19" s="202">
        <f t="shared" si="1"/>
        <v>0</v>
      </c>
      <c r="G19" s="202">
        <f t="shared" si="0"/>
        <v>0</v>
      </c>
      <c r="H19" s="192"/>
    </row>
    <row r="20" spans="1:11" ht="32.4" x14ac:dyDescent="0.9">
      <c r="A20" s="208" t="s">
        <v>460</v>
      </c>
      <c r="B20" s="198" t="s">
        <v>340</v>
      </c>
      <c r="C20" s="196">
        <v>80</v>
      </c>
      <c r="D20" s="196">
        <v>100</v>
      </c>
      <c r="E20" s="201"/>
      <c r="F20" s="202">
        <f t="shared" si="1"/>
        <v>0</v>
      </c>
      <c r="G20" s="202">
        <f t="shared" si="0"/>
        <v>0</v>
      </c>
      <c r="H20" s="192"/>
      <c r="K20" s="588">
        <f>F20-J20</f>
        <v>0</v>
      </c>
    </row>
    <row r="21" spans="1:11" ht="32.4" x14ac:dyDescent="0.9">
      <c r="A21" s="208" t="s">
        <v>461</v>
      </c>
      <c r="B21" s="198" t="s">
        <v>340</v>
      </c>
      <c r="C21" s="196">
        <v>70</v>
      </c>
      <c r="D21" s="196">
        <v>100</v>
      </c>
      <c r="E21" s="201"/>
      <c r="F21" s="202">
        <f>(E21*C21)/100</f>
        <v>0</v>
      </c>
      <c r="G21" s="202">
        <f>(E21*D21)/100</f>
        <v>0</v>
      </c>
      <c r="H21" s="192"/>
    </row>
    <row r="22" spans="1:11" ht="32.4" x14ac:dyDescent="0.9">
      <c r="A22" s="208" t="s">
        <v>462</v>
      </c>
      <c r="B22" s="198"/>
      <c r="C22" s="196"/>
      <c r="D22" s="196"/>
      <c r="E22" s="201"/>
      <c r="F22" s="202"/>
      <c r="G22" s="202"/>
      <c r="H22" s="192"/>
    </row>
    <row r="23" spans="1:11" ht="32.4" x14ac:dyDescent="0.9">
      <c r="A23" s="208" t="s">
        <v>463</v>
      </c>
      <c r="B23" s="198"/>
      <c r="C23" s="196"/>
      <c r="D23" s="196"/>
      <c r="E23" s="201"/>
      <c r="F23" s="202"/>
      <c r="G23" s="202"/>
      <c r="H23" s="192"/>
    </row>
    <row r="24" spans="1:11" ht="32.4" x14ac:dyDescent="0.9">
      <c r="A24" s="208" t="s">
        <v>464</v>
      </c>
      <c r="B24" s="198" t="s">
        <v>340</v>
      </c>
      <c r="C24" s="196">
        <v>60</v>
      </c>
      <c r="D24" s="196">
        <v>100</v>
      </c>
      <c r="E24" s="201"/>
      <c r="F24" s="202">
        <f t="shared" si="1"/>
        <v>0</v>
      </c>
      <c r="G24" s="202">
        <f t="shared" si="0"/>
        <v>0</v>
      </c>
      <c r="H24" s="192"/>
    </row>
    <row r="25" spans="1:11" ht="32.4" x14ac:dyDescent="0.9">
      <c r="A25" s="208" t="s">
        <v>465</v>
      </c>
      <c r="B25" s="198" t="s">
        <v>340</v>
      </c>
      <c r="C25" s="196">
        <v>70</v>
      </c>
      <c r="D25" s="196">
        <v>100</v>
      </c>
      <c r="E25" s="201"/>
      <c r="F25" s="202">
        <f t="shared" si="1"/>
        <v>0</v>
      </c>
      <c r="G25" s="202">
        <f t="shared" si="0"/>
        <v>0</v>
      </c>
      <c r="H25" s="192"/>
    </row>
    <row r="26" spans="1:11" ht="32.4" x14ac:dyDescent="0.9">
      <c r="A26" s="208" t="s">
        <v>466</v>
      </c>
      <c r="B26" s="198" t="s">
        <v>467</v>
      </c>
      <c r="C26" s="196">
        <v>60</v>
      </c>
      <c r="D26" s="196">
        <v>100</v>
      </c>
      <c r="E26" s="201"/>
      <c r="F26" s="202">
        <f t="shared" si="1"/>
        <v>0</v>
      </c>
      <c r="G26" s="202">
        <f t="shared" si="0"/>
        <v>0</v>
      </c>
      <c r="H26" s="192"/>
    </row>
    <row r="27" spans="1:11" ht="32.4" x14ac:dyDescent="0.9">
      <c r="A27" s="208" t="s">
        <v>468</v>
      </c>
      <c r="B27" s="198"/>
      <c r="C27" s="196"/>
      <c r="D27" s="196"/>
      <c r="E27" s="201"/>
      <c r="F27" s="202"/>
      <c r="G27" s="202"/>
      <c r="H27" s="192"/>
    </row>
    <row r="28" spans="1:11" ht="32.4" x14ac:dyDescent="0.9">
      <c r="A28" s="208" t="s">
        <v>469</v>
      </c>
      <c r="B28" s="198"/>
      <c r="C28" s="196"/>
      <c r="D28" s="196"/>
      <c r="E28" s="201"/>
      <c r="F28" s="202"/>
      <c r="G28" s="202"/>
      <c r="H28" s="192"/>
    </row>
    <row r="29" spans="1:11" ht="32.4" x14ac:dyDescent="0.9">
      <c r="A29" s="208" t="s">
        <v>470</v>
      </c>
      <c r="B29" s="198"/>
      <c r="C29" s="196"/>
      <c r="D29" s="196"/>
      <c r="E29" s="201"/>
      <c r="F29" s="202"/>
      <c r="G29" s="202"/>
      <c r="H29" s="192"/>
    </row>
    <row r="30" spans="1:11" ht="32.4" x14ac:dyDescent="0.9">
      <c r="A30" s="208" t="s">
        <v>471</v>
      </c>
      <c r="B30" s="198" t="s">
        <v>341</v>
      </c>
      <c r="C30" s="196">
        <v>50</v>
      </c>
      <c r="D30" s="196">
        <v>90</v>
      </c>
      <c r="E30" s="201">
        <f>'صورت خالص دارایی ها'!F8</f>
        <v>42410135482</v>
      </c>
      <c r="F30" s="202">
        <f>(E30*C30)/100</f>
        <v>21205067741</v>
      </c>
      <c r="G30" s="202">
        <f>(E30*D30)/100</f>
        <v>38169121933.800003</v>
      </c>
      <c r="H30" s="192"/>
    </row>
    <row r="31" spans="1:11" ht="32.4" x14ac:dyDescent="0.9">
      <c r="A31" s="208" t="s">
        <v>472</v>
      </c>
      <c r="B31" s="198" t="s">
        <v>341</v>
      </c>
      <c r="C31" s="196">
        <v>60</v>
      </c>
      <c r="D31" s="196">
        <v>90</v>
      </c>
      <c r="E31" s="201"/>
      <c r="F31" s="202">
        <f t="shared" si="1"/>
        <v>0</v>
      </c>
      <c r="G31" s="202">
        <f t="shared" si="0"/>
        <v>0</v>
      </c>
      <c r="H31" s="192"/>
    </row>
    <row r="32" spans="1:11" ht="32.4" x14ac:dyDescent="0.9">
      <c r="A32" s="208" t="s">
        <v>473</v>
      </c>
      <c r="B32" s="198" t="s">
        <v>341</v>
      </c>
      <c r="C32" s="196">
        <v>50</v>
      </c>
      <c r="D32" s="196">
        <v>90</v>
      </c>
      <c r="E32" s="201"/>
      <c r="F32" s="202">
        <f t="shared" si="1"/>
        <v>0</v>
      </c>
      <c r="G32" s="202">
        <f t="shared" si="0"/>
        <v>0</v>
      </c>
      <c r="H32" s="192"/>
    </row>
    <row r="33" spans="1:8" ht="32.4" x14ac:dyDescent="0.9">
      <c r="A33" s="209" t="s">
        <v>474</v>
      </c>
      <c r="B33" s="198"/>
      <c r="C33" s="196"/>
      <c r="D33" s="196"/>
      <c r="E33" s="201"/>
      <c r="F33" s="202"/>
      <c r="G33" s="202"/>
      <c r="H33" s="192"/>
    </row>
    <row r="34" spans="1:8" ht="32.4" x14ac:dyDescent="0.9">
      <c r="A34" s="208" t="s">
        <v>475</v>
      </c>
      <c r="B34" s="198"/>
      <c r="C34" s="196"/>
      <c r="D34" s="196"/>
      <c r="E34" s="201"/>
      <c r="F34" s="202"/>
      <c r="G34" s="202"/>
      <c r="H34" s="192"/>
    </row>
    <row r="35" spans="1:8" ht="32.4" x14ac:dyDescent="0.9">
      <c r="A35" s="208" t="s">
        <v>476</v>
      </c>
      <c r="B35" s="198"/>
      <c r="C35" s="196"/>
      <c r="D35" s="196"/>
      <c r="E35" s="201"/>
      <c r="F35" s="202"/>
      <c r="G35" s="202"/>
      <c r="H35" s="192"/>
    </row>
    <row r="36" spans="1:8" ht="32.4" x14ac:dyDescent="0.9">
      <c r="A36" s="208" t="s">
        <v>477</v>
      </c>
      <c r="B36" s="198"/>
      <c r="C36" s="196"/>
      <c r="D36" s="196"/>
      <c r="E36" s="201"/>
      <c r="F36" s="202"/>
      <c r="G36" s="202"/>
      <c r="H36" s="192"/>
    </row>
    <row r="37" spans="1:8" ht="32.4" x14ac:dyDescent="0.9">
      <c r="A37" s="208" t="s">
        <v>478</v>
      </c>
      <c r="B37" s="198" t="s">
        <v>341</v>
      </c>
      <c r="C37" s="196">
        <v>40</v>
      </c>
      <c r="D37" s="196">
        <v>80</v>
      </c>
      <c r="E37" s="201"/>
      <c r="F37" s="202">
        <f t="shared" si="1"/>
        <v>0</v>
      </c>
      <c r="G37" s="202">
        <f t="shared" si="0"/>
        <v>0</v>
      </c>
      <c r="H37" s="192"/>
    </row>
    <row r="38" spans="1:8" ht="32.4" x14ac:dyDescent="0.9">
      <c r="A38" s="208" t="s">
        <v>479</v>
      </c>
      <c r="B38" s="198" t="s">
        <v>341</v>
      </c>
      <c r="C38" s="196">
        <v>50</v>
      </c>
      <c r="D38" s="196">
        <v>80</v>
      </c>
      <c r="E38" s="201"/>
      <c r="F38" s="202">
        <f t="shared" si="1"/>
        <v>0</v>
      </c>
      <c r="G38" s="202">
        <f t="shared" si="0"/>
        <v>0</v>
      </c>
      <c r="H38" s="192"/>
    </row>
    <row r="39" spans="1:8" ht="32.4" x14ac:dyDescent="0.9">
      <c r="A39" s="208" t="s">
        <v>480</v>
      </c>
      <c r="B39" s="198" t="s">
        <v>341</v>
      </c>
      <c r="C39" s="196">
        <v>40</v>
      </c>
      <c r="D39" s="196">
        <v>80</v>
      </c>
      <c r="E39" s="201"/>
      <c r="F39" s="202">
        <f t="shared" si="1"/>
        <v>0</v>
      </c>
      <c r="G39" s="202">
        <f t="shared" si="0"/>
        <v>0</v>
      </c>
      <c r="H39" s="192"/>
    </row>
    <row r="40" spans="1:8" ht="32.4" x14ac:dyDescent="0.9">
      <c r="A40" s="208" t="s">
        <v>481</v>
      </c>
      <c r="B40" s="198"/>
      <c r="C40" s="196"/>
      <c r="D40" s="196"/>
      <c r="E40" s="201"/>
      <c r="F40" s="202"/>
      <c r="G40" s="202"/>
      <c r="H40" s="192"/>
    </row>
    <row r="41" spans="1:8" ht="32.4" x14ac:dyDescent="0.9">
      <c r="A41" s="208" t="s">
        <v>482</v>
      </c>
      <c r="B41" s="198"/>
      <c r="C41" s="196"/>
      <c r="D41" s="196"/>
      <c r="E41" s="201"/>
      <c r="F41" s="202"/>
      <c r="G41" s="202"/>
      <c r="H41" s="192"/>
    </row>
    <row r="42" spans="1:8" ht="32.4" x14ac:dyDescent="0.9">
      <c r="A42" s="208" t="s">
        <v>483</v>
      </c>
      <c r="B42" s="198" t="s">
        <v>484</v>
      </c>
      <c r="C42" s="196">
        <v>30</v>
      </c>
      <c r="D42" s="196">
        <v>70</v>
      </c>
      <c r="E42" s="201"/>
      <c r="F42" s="202">
        <f>(E42*C42)/100</f>
        <v>0</v>
      </c>
      <c r="G42" s="202">
        <f>(E42*D42)/100</f>
        <v>0</v>
      </c>
      <c r="H42" s="194"/>
    </row>
    <row r="43" spans="1:8" ht="32.4" x14ac:dyDescent="0.9">
      <c r="A43" s="208" t="s">
        <v>485</v>
      </c>
      <c r="B43" s="198" t="s">
        <v>484</v>
      </c>
      <c r="C43" s="196">
        <v>40</v>
      </c>
      <c r="D43" s="196">
        <v>70</v>
      </c>
      <c r="E43" s="201"/>
      <c r="F43" s="202">
        <f t="shared" si="1"/>
        <v>0</v>
      </c>
      <c r="G43" s="202">
        <f t="shared" si="0"/>
        <v>0</v>
      </c>
      <c r="H43" s="194"/>
    </row>
    <row r="44" spans="1:8" ht="32.4" x14ac:dyDescent="0.9">
      <c r="A44" s="208" t="s">
        <v>486</v>
      </c>
      <c r="B44" s="198" t="s">
        <v>484</v>
      </c>
      <c r="C44" s="196">
        <v>30</v>
      </c>
      <c r="D44" s="196">
        <v>70</v>
      </c>
      <c r="E44" s="201"/>
      <c r="F44" s="202">
        <f t="shared" si="1"/>
        <v>0</v>
      </c>
      <c r="G44" s="202">
        <f t="shared" si="0"/>
        <v>0</v>
      </c>
      <c r="H44" s="194"/>
    </row>
    <row r="45" spans="1:8" ht="32.4" x14ac:dyDescent="0.9">
      <c r="A45" s="208" t="s">
        <v>487</v>
      </c>
      <c r="B45" s="198" t="s">
        <v>488</v>
      </c>
      <c r="C45" s="196">
        <v>30</v>
      </c>
      <c r="D45" s="196">
        <v>70</v>
      </c>
      <c r="E45" s="201"/>
      <c r="F45" s="202">
        <f t="shared" si="1"/>
        <v>0</v>
      </c>
      <c r="G45" s="202">
        <f t="shared" si="0"/>
        <v>0</v>
      </c>
      <c r="H45" s="192"/>
    </row>
    <row r="46" spans="1:8" ht="32.4" x14ac:dyDescent="0.9">
      <c r="A46" s="208" t="s">
        <v>489</v>
      </c>
      <c r="B46" s="198" t="s">
        <v>342</v>
      </c>
      <c r="C46" s="196">
        <v>30</v>
      </c>
      <c r="D46" s="196">
        <v>70</v>
      </c>
      <c r="E46" s="201"/>
      <c r="F46" s="202">
        <f t="shared" si="1"/>
        <v>0</v>
      </c>
      <c r="G46" s="202">
        <f t="shared" si="0"/>
        <v>0</v>
      </c>
      <c r="H46" s="194"/>
    </row>
    <row r="47" spans="1:8" ht="32.4" x14ac:dyDescent="0.9">
      <c r="A47" s="208" t="s">
        <v>490</v>
      </c>
      <c r="B47" s="198"/>
      <c r="C47" s="196"/>
      <c r="D47" s="196"/>
      <c r="E47" s="201"/>
      <c r="F47" s="202"/>
      <c r="G47" s="202"/>
      <c r="H47" s="194"/>
    </row>
    <row r="48" spans="1:8" ht="32.4" x14ac:dyDescent="0.9">
      <c r="A48" s="208" t="s">
        <v>491</v>
      </c>
      <c r="B48" s="198"/>
      <c r="C48" s="196"/>
      <c r="D48" s="196"/>
      <c r="E48" s="201"/>
      <c r="F48" s="202"/>
      <c r="G48" s="202"/>
      <c r="H48" s="194"/>
    </row>
    <row r="49" spans="1:8" ht="32.4" x14ac:dyDescent="0.9">
      <c r="A49" s="208" t="s">
        <v>492</v>
      </c>
      <c r="B49" s="198"/>
      <c r="C49" s="196"/>
      <c r="D49" s="196"/>
      <c r="E49" s="201"/>
      <c r="F49" s="202"/>
      <c r="G49" s="202"/>
      <c r="H49" s="194"/>
    </row>
    <row r="50" spans="1:8" ht="32.4" x14ac:dyDescent="0.9">
      <c r="A50" s="208" t="s">
        <v>493</v>
      </c>
      <c r="B50" s="198" t="s">
        <v>343</v>
      </c>
      <c r="C50" s="196">
        <v>90</v>
      </c>
      <c r="D50" s="196">
        <v>100</v>
      </c>
      <c r="E50" s="201">
        <f>'صورت خالص دارایی ها'!F10</f>
        <v>46244527297</v>
      </c>
      <c r="F50" s="202">
        <f>(E50*C50)/100</f>
        <v>41620074567.300003</v>
      </c>
      <c r="G50" s="202">
        <f>(E50*D50)/100</f>
        <v>46244527297</v>
      </c>
      <c r="H50" s="192"/>
    </row>
    <row r="51" spans="1:8" ht="32.4" x14ac:dyDescent="0.9">
      <c r="A51" s="208" t="s">
        <v>494</v>
      </c>
      <c r="B51" s="198" t="s">
        <v>343</v>
      </c>
      <c r="C51" s="196">
        <v>100</v>
      </c>
      <c r="D51" s="196">
        <v>100</v>
      </c>
      <c r="E51" s="201"/>
      <c r="F51" s="202">
        <f t="shared" si="1"/>
        <v>0</v>
      </c>
      <c r="G51" s="202">
        <f t="shared" si="0"/>
        <v>0</v>
      </c>
      <c r="H51" s="192"/>
    </row>
    <row r="52" spans="1:8" ht="32.4" x14ac:dyDescent="0.9">
      <c r="A52" s="208" t="s">
        <v>495</v>
      </c>
      <c r="B52" s="198"/>
      <c r="C52" s="196"/>
      <c r="D52" s="196"/>
      <c r="E52" s="201"/>
      <c r="F52" s="202">
        <f>(E52*C52)/100</f>
        <v>0</v>
      </c>
      <c r="G52" s="202">
        <f t="shared" si="0"/>
        <v>0</v>
      </c>
      <c r="H52" s="192"/>
    </row>
    <row r="53" spans="1:8" ht="32.4" x14ac:dyDescent="0.9">
      <c r="A53" s="208" t="s">
        <v>496</v>
      </c>
      <c r="B53" s="198" t="s">
        <v>343</v>
      </c>
      <c r="C53" s="196">
        <v>70</v>
      </c>
      <c r="D53" s="196">
        <v>90</v>
      </c>
      <c r="E53" s="201"/>
      <c r="F53" s="202">
        <f>(E53*C53)/100</f>
        <v>0</v>
      </c>
      <c r="G53" s="202">
        <f>(E53*D53)/100</f>
        <v>0</v>
      </c>
      <c r="H53" s="192"/>
    </row>
    <row r="54" spans="1:8" ht="32.4" x14ac:dyDescent="0.9">
      <c r="A54" s="208" t="s">
        <v>497</v>
      </c>
      <c r="B54" s="198" t="s">
        <v>343</v>
      </c>
      <c r="C54" s="196">
        <v>80</v>
      </c>
      <c r="D54" s="196">
        <v>100</v>
      </c>
      <c r="E54" s="201"/>
      <c r="F54" s="202">
        <f t="shared" si="1"/>
        <v>0</v>
      </c>
      <c r="G54" s="202">
        <f t="shared" si="0"/>
        <v>0</v>
      </c>
      <c r="H54" s="192"/>
    </row>
    <row r="55" spans="1:8" ht="32.4" x14ac:dyDescent="0.9">
      <c r="A55" s="208" t="s">
        <v>498</v>
      </c>
      <c r="B55" s="198"/>
      <c r="C55" s="196"/>
      <c r="D55" s="196"/>
      <c r="E55" s="201"/>
      <c r="F55" s="202"/>
      <c r="G55" s="202"/>
      <c r="H55" s="192"/>
    </row>
    <row r="56" spans="1:8" ht="32.4" x14ac:dyDescent="0.9">
      <c r="A56" s="208" t="s">
        <v>499</v>
      </c>
      <c r="B56" s="198" t="s">
        <v>341</v>
      </c>
      <c r="C56" s="196">
        <v>60</v>
      </c>
      <c r="D56" s="196">
        <v>90</v>
      </c>
      <c r="E56" s="201"/>
      <c r="F56" s="202">
        <f t="shared" si="1"/>
        <v>0</v>
      </c>
      <c r="G56" s="202">
        <f t="shared" si="0"/>
        <v>0</v>
      </c>
      <c r="H56" s="192"/>
    </row>
    <row r="57" spans="1:8" ht="32.4" x14ac:dyDescent="0.9">
      <c r="A57" s="208" t="s">
        <v>500</v>
      </c>
      <c r="B57" s="198" t="s">
        <v>341</v>
      </c>
      <c r="C57" s="196">
        <v>70</v>
      </c>
      <c r="D57" s="196">
        <v>90</v>
      </c>
      <c r="E57" s="201"/>
      <c r="F57" s="202">
        <f t="shared" si="1"/>
        <v>0</v>
      </c>
      <c r="G57" s="202">
        <f t="shared" si="0"/>
        <v>0</v>
      </c>
      <c r="H57" s="192"/>
    </row>
    <row r="58" spans="1:8" ht="32.4" x14ac:dyDescent="0.9">
      <c r="A58" s="208" t="s">
        <v>501</v>
      </c>
      <c r="B58" s="198" t="s">
        <v>344</v>
      </c>
      <c r="C58" s="196">
        <v>50</v>
      </c>
      <c r="D58" s="196">
        <v>90</v>
      </c>
      <c r="E58" s="201"/>
      <c r="F58" s="202">
        <f t="shared" si="1"/>
        <v>0</v>
      </c>
      <c r="G58" s="202">
        <f t="shared" si="0"/>
        <v>0</v>
      </c>
      <c r="H58" s="192"/>
    </row>
    <row r="59" spans="1:8" ht="32.4" x14ac:dyDescent="0.9">
      <c r="A59" s="208" t="s">
        <v>502</v>
      </c>
      <c r="B59" s="198"/>
      <c r="C59" s="196"/>
      <c r="D59" s="196"/>
      <c r="E59" s="201"/>
      <c r="F59" s="202"/>
      <c r="G59" s="202"/>
      <c r="H59" s="192"/>
    </row>
    <row r="60" spans="1:8" ht="32.4" x14ac:dyDescent="0.9">
      <c r="A60" s="208" t="s">
        <v>503</v>
      </c>
      <c r="B60" s="198" t="s">
        <v>341</v>
      </c>
      <c r="C60" s="196">
        <v>80</v>
      </c>
      <c r="D60" s="196">
        <v>100</v>
      </c>
      <c r="E60" s="201"/>
      <c r="F60" s="202">
        <f>(E60*C60)/100</f>
        <v>0</v>
      </c>
      <c r="G60" s="202">
        <f>(E60*D60)/100</f>
        <v>0</v>
      </c>
      <c r="H60" s="192"/>
    </row>
    <row r="61" spans="1:8" ht="32.4" x14ac:dyDescent="0.9">
      <c r="A61" s="208" t="s">
        <v>504</v>
      </c>
      <c r="B61" s="198" t="s">
        <v>341</v>
      </c>
      <c r="C61" s="196">
        <v>90</v>
      </c>
      <c r="D61" s="196">
        <v>100</v>
      </c>
      <c r="E61" s="201"/>
      <c r="F61" s="202">
        <f t="shared" si="1"/>
        <v>0</v>
      </c>
      <c r="G61" s="202">
        <f t="shared" si="0"/>
        <v>0</v>
      </c>
      <c r="H61" s="192"/>
    </row>
    <row r="62" spans="1:8" ht="32.4" x14ac:dyDescent="0.9">
      <c r="A62" s="208" t="s">
        <v>505</v>
      </c>
      <c r="B62" s="198" t="s">
        <v>344</v>
      </c>
      <c r="C62" s="196">
        <v>70</v>
      </c>
      <c r="D62" s="196">
        <v>100</v>
      </c>
      <c r="E62" s="201"/>
      <c r="F62" s="202">
        <f t="shared" si="1"/>
        <v>0</v>
      </c>
      <c r="G62" s="202">
        <f t="shared" si="0"/>
        <v>0</v>
      </c>
      <c r="H62" s="192"/>
    </row>
    <row r="63" spans="1:8" ht="32.4" x14ac:dyDescent="0.9">
      <c r="A63" s="208" t="s">
        <v>506</v>
      </c>
      <c r="B63" s="198"/>
      <c r="C63" s="204"/>
      <c r="D63" s="204"/>
      <c r="E63" s="201"/>
      <c r="F63" s="202"/>
      <c r="G63" s="202"/>
      <c r="H63" s="192"/>
    </row>
    <row r="64" spans="1:8" ht="32.4" x14ac:dyDescent="0.9">
      <c r="A64" s="208" t="s">
        <v>507</v>
      </c>
      <c r="B64" s="198" t="s">
        <v>341</v>
      </c>
      <c r="C64" s="196">
        <v>70</v>
      </c>
      <c r="D64" s="196">
        <v>90</v>
      </c>
      <c r="E64" s="201"/>
      <c r="F64" s="202">
        <f t="shared" si="1"/>
        <v>0</v>
      </c>
      <c r="G64" s="202">
        <f t="shared" si="0"/>
        <v>0</v>
      </c>
      <c r="H64" s="192"/>
    </row>
    <row r="65" spans="1:8" ht="32.4" x14ac:dyDescent="0.9">
      <c r="A65" s="208" t="s">
        <v>508</v>
      </c>
      <c r="B65" s="198" t="s">
        <v>341</v>
      </c>
      <c r="C65" s="196">
        <v>80</v>
      </c>
      <c r="D65" s="196">
        <v>90</v>
      </c>
      <c r="E65" s="201"/>
      <c r="F65" s="202">
        <f t="shared" si="1"/>
        <v>0</v>
      </c>
      <c r="G65" s="202">
        <f t="shared" si="0"/>
        <v>0</v>
      </c>
      <c r="H65" s="192"/>
    </row>
    <row r="66" spans="1:8" ht="32.4" x14ac:dyDescent="0.9">
      <c r="A66" s="208" t="s">
        <v>509</v>
      </c>
      <c r="B66" s="198" t="s">
        <v>344</v>
      </c>
      <c r="C66" s="196">
        <v>60</v>
      </c>
      <c r="D66" s="196">
        <v>90</v>
      </c>
      <c r="E66" s="201"/>
      <c r="F66" s="202">
        <f t="shared" si="1"/>
        <v>0</v>
      </c>
      <c r="G66" s="202">
        <f t="shared" si="0"/>
        <v>0</v>
      </c>
      <c r="H66" s="192"/>
    </row>
    <row r="67" spans="1:8" ht="32.4" x14ac:dyDescent="0.9">
      <c r="A67" s="208" t="s">
        <v>510</v>
      </c>
      <c r="B67" s="198" t="s">
        <v>345</v>
      </c>
      <c r="C67" s="196">
        <v>40</v>
      </c>
      <c r="D67" s="196">
        <v>70</v>
      </c>
      <c r="E67" s="201"/>
      <c r="F67" s="202">
        <f t="shared" si="1"/>
        <v>0</v>
      </c>
      <c r="G67" s="202">
        <f t="shared" si="0"/>
        <v>0</v>
      </c>
      <c r="H67" s="192"/>
    </row>
    <row r="68" spans="1:8" ht="32.4" x14ac:dyDescent="0.9">
      <c r="A68" s="208" t="s">
        <v>511</v>
      </c>
      <c r="B68" s="198"/>
      <c r="C68" s="196"/>
      <c r="D68" s="196"/>
      <c r="E68" s="201"/>
      <c r="F68" s="202"/>
      <c r="G68" s="202"/>
      <c r="H68" s="192"/>
    </row>
    <row r="69" spans="1:8" ht="32.4" x14ac:dyDescent="0.9">
      <c r="A69" s="208" t="s">
        <v>512</v>
      </c>
      <c r="B69" s="198" t="s">
        <v>346</v>
      </c>
      <c r="C69" s="196">
        <v>80</v>
      </c>
      <c r="D69" s="196">
        <v>100</v>
      </c>
      <c r="E69" s="201"/>
      <c r="F69" s="202">
        <f t="shared" si="1"/>
        <v>0</v>
      </c>
      <c r="G69" s="202">
        <f>(E69*D69)/100</f>
        <v>0</v>
      </c>
      <c r="H69" s="210"/>
    </row>
    <row r="70" spans="1:8" ht="32.4" x14ac:dyDescent="0.9">
      <c r="A70" s="208" t="s">
        <v>513</v>
      </c>
      <c r="B70" s="198" t="s">
        <v>346</v>
      </c>
      <c r="C70" s="196">
        <v>95</v>
      </c>
      <c r="D70" s="196">
        <v>100</v>
      </c>
      <c r="E70" s="201"/>
      <c r="F70" s="202">
        <f t="shared" si="1"/>
        <v>0</v>
      </c>
      <c r="G70" s="202">
        <f>(E70*D70)/100</f>
        <v>0</v>
      </c>
      <c r="H70" s="210"/>
    </row>
    <row r="71" spans="1:8" ht="32.4" x14ac:dyDescent="0.9">
      <c r="A71" s="208" t="s">
        <v>514</v>
      </c>
      <c r="B71" s="198" t="s">
        <v>346</v>
      </c>
      <c r="C71" s="196">
        <v>80</v>
      </c>
      <c r="D71" s="196">
        <v>100</v>
      </c>
      <c r="E71" s="201"/>
      <c r="F71" s="202">
        <f t="shared" si="1"/>
        <v>0</v>
      </c>
      <c r="G71" s="202">
        <f>(E71*D71)/100</f>
        <v>0</v>
      </c>
      <c r="H71" s="210"/>
    </row>
    <row r="72" spans="1:8" ht="32.4" x14ac:dyDescent="0.9">
      <c r="A72" s="208" t="s">
        <v>515</v>
      </c>
      <c r="B72" s="198"/>
      <c r="C72" s="196"/>
      <c r="D72" s="196"/>
      <c r="E72" s="201"/>
      <c r="F72" s="202"/>
      <c r="G72" s="202"/>
      <c r="H72" s="210"/>
    </row>
    <row r="73" spans="1:8" ht="32.4" x14ac:dyDescent="0.9">
      <c r="A73" s="208" t="s">
        <v>516</v>
      </c>
      <c r="B73" s="198" t="s">
        <v>346</v>
      </c>
      <c r="C73" s="196">
        <v>70</v>
      </c>
      <c r="D73" s="196">
        <v>90</v>
      </c>
      <c r="E73" s="201">
        <f>'صورت خالص دارایی ها'!F11</f>
        <v>931008420</v>
      </c>
      <c r="F73" s="202">
        <f t="shared" si="1"/>
        <v>651705894</v>
      </c>
      <c r="G73" s="202">
        <f>(E73*D73)/100</f>
        <v>837907578</v>
      </c>
      <c r="H73" s="210"/>
    </row>
    <row r="74" spans="1:8" ht="32.4" x14ac:dyDescent="0.9">
      <c r="A74" s="208" t="s">
        <v>517</v>
      </c>
      <c r="B74" s="198" t="s">
        <v>346</v>
      </c>
      <c r="C74" s="196">
        <v>60</v>
      </c>
      <c r="D74" s="196">
        <v>80</v>
      </c>
      <c r="E74" s="201"/>
      <c r="F74" s="202">
        <f t="shared" si="1"/>
        <v>0</v>
      </c>
      <c r="G74" s="202">
        <f>(E74*D74)/100</f>
        <v>0</v>
      </c>
      <c r="H74" s="210"/>
    </row>
    <row r="75" spans="1:8" ht="32.4" x14ac:dyDescent="0.9">
      <c r="A75" s="208" t="s">
        <v>518</v>
      </c>
      <c r="B75" s="198" t="s">
        <v>346</v>
      </c>
      <c r="C75" s="196">
        <v>50</v>
      </c>
      <c r="D75" s="196">
        <v>70</v>
      </c>
      <c r="E75" s="201"/>
      <c r="F75" s="202">
        <f t="shared" ref="F75:F80" si="2">(E75*C75)/100</f>
        <v>0</v>
      </c>
      <c r="G75" s="202">
        <f t="shared" ref="G75:G83" si="3">(E75*D75)/100</f>
        <v>0</v>
      </c>
      <c r="H75" s="210"/>
    </row>
    <row r="76" spans="1:8" ht="32.4" x14ac:dyDescent="0.9">
      <c r="A76" s="208" t="s">
        <v>519</v>
      </c>
      <c r="B76" s="198"/>
      <c r="C76" s="196"/>
      <c r="D76" s="196"/>
      <c r="E76" s="201"/>
      <c r="F76" s="202"/>
      <c r="G76" s="202"/>
      <c r="H76" s="210"/>
    </row>
    <row r="77" spans="1:8" ht="32.4" x14ac:dyDescent="0.9">
      <c r="A77" s="208" t="s">
        <v>520</v>
      </c>
      <c r="B77" s="198" t="s">
        <v>346</v>
      </c>
      <c r="C77" s="196">
        <v>70</v>
      </c>
      <c r="D77" s="196">
        <v>80</v>
      </c>
      <c r="E77" s="201"/>
      <c r="F77" s="202">
        <f>(E77*C77)/100</f>
        <v>0</v>
      </c>
      <c r="G77" s="202">
        <f>(E77*D77)/100</f>
        <v>0</v>
      </c>
      <c r="H77" s="210"/>
    </row>
    <row r="78" spans="1:8" ht="32.4" x14ac:dyDescent="0.9">
      <c r="A78" s="208" t="s">
        <v>521</v>
      </c>
      <c r="B78" s="198" t="s">
        <v>346</v>
      </c>
      <c r="C78" s="196">
        <v>50</v>
      </c>
      <c r="D78" s="196">
        <v>70</v>
      </c>
      <c r="E78" s="201"/>
      <c r="F78" s="202">
        <f>(E78*C78)/100</f>
        <v>0</v>
      </c>
      <c r="G78" s="202">
        <f>(E78*D78)/100</f>
        <v>0</v>
      </c>
      <c r="H78" s="210"/>
    </row>
    <row r="79" spans="1:8" ht="32.4" x14ac:dyDescent="0.9">
      <c r="A79" s="208" t="s">
        <v>522</v>
      </c>
      <c r="B79" s="198" t="s">
        <v>346</v>
      </c>
      <c r="C79" s="196">
        <v>50</v>
      </c>
      <c r="D79" s="196">
        <v>70</v>
      </c>
      <c r="E79" s="201"/>
      <c r="F79" s="202">
        <f>(E79*C79)/100</f>
        <v>0</v>
      </c>
      <c r="G79" s="202">
        <f>(E79*D79)/100</f>
        <v>0</v>
      </c>
      <c r="H79" s="210"/>
    </row>
    <row r="80" spans="1:8" ht="32.4" x14ac:dyDescent="0.9">
      <c r="A80" s="208" t="s">
        <v>523</v>
      </c>
      <c r="B80" s="198" t="s">
        <v>346</v>
      </c>
      <c r="C80" s="196">
        <v>40</v>
      </c>
      <c r="D80" s="196">
        <v>60</v>
      </c>
      <c r="E80" s="201"/>
      <c r="F80" s="202">
        <f t="shared" si="2"/>
        <v>0</v>
      </c>
      <c r="G80" s="202">
        <f t="shared" si="3"/>
        <v>0</v>
      </c>
      <c r="H80" s="210"/>
    </row>
    <row r="81" spans="1:8" ht="32.4" x14ac:dyDescent="0.9">
      <c r="A81" s="208" t="s">
        <v>524</v>
      </c>
      <c r="B81" s="198" t="s">
        <v>346</v>
      </c>
      <c r="C81" s="196">
        <v>40</v>
      </c>
      <c r="D81" s="196">
        <v>60</v>
      </c>
      <c r="E81" s="201"/>
      <c r="F81" s="202">
        <f>(E81*C81)/100</f>
        <v>0</v>
      </c>
      <c r="G81" s="202">
        <f>(E81*D81)/100</f>
        <v>0</v>
      </c>
      <c r="H81" s="210"/>
    </row>
    <row r="82" spans="1:8" ht="32.4" x14ac:dyDescent="0.9">
      <c r="A82" s="208" t="s">
        <v>525</v>
      </c>
      <c r="B82" s="198" t="s">
        <v>346</v>
      </c>
      <c r="C82" s="196">
        <v>30</v>
      </c>
      <c r="D82" s="196">
        <v>50</v>
      </c>
      <c r="E82" s="201"/>
      <c r="F82" s="202">
        <f>(E82*C82)/100</f>
        <v>0</v>
      </c>
      <c r="G82" s="202">
        <f>(E82*D82)/100</f>
        <v>0</v>
      </c>
      <c r="H82" s="210"/>
    </row>
    <row r="83" spans="1:8" ht="32.4" x14ac:dyDescent="0.9">
      <c r="A83" s="208" t="s">
        <v>526</v>
      </c>
      <c r="B83" s="198" t="s">
        <v>346</v>
      </c>
      <c r="C83" s="196">
        <v>30</v>
      </c>
      <c r="D83" s="196">
        <v>50</v>
      </c>
      <c r="E83" s="201"/>
      <c r="F83" s="202">
        <f>(E83*C83)/100</f>
        <v>0</v>
      </c>
      <c r="G83" s="202">
        <f t="shared" si="3"/>
        <v>0</v>
      </c>
      <c r="H83" s="210"/>
    </row>
    <row r="84" spans="1:8" ht="32.4" x14ac:dyDescent="0.9">
      <c r="A84" s="208" t="s">
        <v>527</v>
      </c>
      <c r="B84" s="198" t="s">
        <v>347</v>
      </c>
      <c r="C84" s="196">
        <v>30</v>
      </c>
      <c r="D84" s="196">
        <v>50</v>
      </c>
      <c r="E84" s="201">
        <f>'صورت خالص دارایی ها'!F12</f>
        <v>519564707</v>
      </c>
      <c r="F84" s="202">
        <f>(E84*C84)/100</f>
        <v>155869412.09999999</v>
      </c>
      <c r="G84" s="202">
        <f>(E84*D84)/100</f>
        <v>259782353.5</v>
      </c>
      <c r="H84" s="192"/>
    </row>
    <row r="85" spans="1:8" ht="32.4" x14ac:dyDescent="0.9">
      <c r="A85" s="208" t="s">
        <v>348</v>
      </c>
      <c r="B85" s="198"/>
      <c r="C85" s="196"/>
      <c r="D85" s="196"/>
      <c r="E85" s="201">
        <f>SUM(E5:E84)</f>
        <v>112234063319</v>
      </c>
      <c r="F85" s="202">
        <f>SUM(F6:F84)</f>
        <v>85761545027.400009</v>
      </c>
      <c r="G85" s="202">
        <f>SUM(G6:G84)</f>
        <v>107640166575.3</v>
      </c>
      <c r="H85" s="192"/>
    </row>
    <row r="86" spans="1:8" ht="32.4" x14ac:dyDescent="0.9">
      <c r="A86" s="208" t="s">
        <v>349</v>
      </c>
      <c r="B86" s="198"/>
      <c r="C86" s="196"/>
      <c r="D86" s="196"/>
      <c r="E86" s="201"/>
      <c r="F86" s="202"/>
      <c r="G86" s="202"/>
      <c r="H86" s="192"/>
    </row>
    <row r="87" spans="1:8" ht="32.4" x14ac:dyDescent="0.9">
      <c r="A87" s="208" t="s">
        <v>528</v>
      </c>
      <c r="B87" s="198"/>
      <c r="C87" s="196"/>
      <c r="D87" s="196"/>
      <c r="E87" s="201"/>
      <c r="F87" s="202"/>
      <c r="G87" s="202"/>
      <c r="H87" s="192"/>
    </row>
    <row r="88" spans="1:8" ht="32.4" x14ac:dyDescent="0.9">
      <c r="A88" s="208" t="s">
        <v>529</v>
      </c>
      <c r="B88" s="198" t="s">
        <v>336</v>
      </c>
      <c r="C88" s="196">
        <v>100</v>
      </c>
      <c r="D88" s="196">
        <v>100</v>
      </c>
      <c r="E88" s="201"/>
      <c r="F88" s="202">
        <f t="shared" ref="F88:F150" si="4">(E88*C88)/100</f>
        <v>0</v>
      </c>
      <c r="G88" s="202">
        <f>(E88*D88)/100</f>
        <v>0</v>
      </c>
      <c r="H88" s="192"/>
    </row>
    <row r="89" spans="1:8" ht="32.4" x14ac:dyDescent="0.9">
      <c r="A89" s="208" t="s">
        <v>530</v>
      </c>
      <c r="B89" s="198" t="s">
        <v>336</v>
      </c>
      <c r="C89" s="196">
        <v>80</v>
      </c>
      <c r="D89" s="196">
        <v>100</v>
      </c>
      <c r="E89" s="201">
        <v>0</v>
      </c>
      <c r="F89" s="202">
        <f t="shared" si="4"/>
        <v>0</v>
      </c>
      <c r="G89" s="202">
        <f t="shared" ref="G89:G153" si="5">(E89*D89)/100</f>
        <v>0</v>
      </c>
      <c r="H89" s="192"/>
    </row>
    <row r="90" spans="1:8" ht="32.4" x14ac:dyDescent="0.9">
      <c r="A90" s="208" t="s">
        <v>531</v>
      </c>
      <c r="B90" s="198"/>
      <c r="C90" s="196"/>
      <c r="D90" s="196"/>
      <c r="E90" s="201">
        <v>0</v>
      </c>
      <c r="F90" s="202"/>
      <c r="G90" s="202"/>
      <c r="H90" s="192"/>
    </row>
    <row r="91" spans="1:8" ht="32.4" x14ac:dyDescent="0.9">
      <c r="A91" s="208" t="s">
        <v>532</v>
      </c>
      <c r="B91" s="198" t="s">
        <v>336</v>
      </c>
      <c r="C91" s="196">
        <v>100</v>
      </c>
      <c r="D91" s="196">
        <v>100</v>
      </c>
      <c r="E91" s="201">
        <v>0</v>
      </c>
      <c r="F91" s="202">
        <f t="shared" si="4"/>
        <v>0</v>
      </c>
      <c r="G91" s="202">
        <f t="shared" si="5"/>
        <v>0</v>
      </c>
      <c r="H91" s="192"/>
    </row>
    <row r="92" spans="1:8" ht="32.4" x14ac:dyDescent="0.9">
      <c r="A92" s="208" t="s">
        <v>533</v>
      </c>
      <c r="B92" s="198" t="s">
        <v>336</v>
      </c>
      <c r="C92" s="196">
        <v>80</v>
      </c>
      <c r="D92" s="196">
        <v>100</v>
      </c>
      <c r="E92" s="201">
        <v>0</v>
      </c>
      <c r="F92" s="202">
        <f t="shared" si="4"/>
        <v>0</v>
      </c>
      <c r="G92" s="202">
        <f t="shared" si="5"/>
        <v>0</v>
      </c>
      <c r="H92" s="192"/>
    </row>
    <row r="93" spans="1:8" ht="32.4" x14ac:dyDescent="0.9">
      <c r="A93" s="208" t="s">
        <v>534</v>
      </c>
      <c r="B93" s="198" t="s">
        <v>336</v>
      </c>
      <c r="C93" s="196">
        <v>50</v>
      </c>
      <c r="D93" s="196">
        <v>80</v>
      </c>
      <c r="E93" s="201">
        <v>0</v>
      </c>
      <c r="F93" s="202">
        <f t="shared" si="4"/>
        <v>0</v>
      </c>
      <c r="G93" s="202">
        <f t="shared" si="5"/>
        <v>0</v>
      </c>
      <c r="H93" s="192"/>
    </row>
    <row r="94" spans="1:8" ht="32.4" x14ac:dyDescent="0.9">
      <c r="A94" s="208" t="s">
        <v>535</v>
      </c>
      <c r="B94" s="198"/>
      <c r="C94" s="196"/>
      <c r="D94" s="196"/>
      <c r="E94" s="201"/>
      <c r="F94" s="202"/>
      <c r="G94" s="202"/>
      <c r="H94" s="192"/>
    </row>
    <row r="95" spans="1:8" ht="32.4" x14ac:dyDescent="0.9">
      <c r="A95" s="208" t="s">
        <v>536</v>
      </c>
      <c r="B95" s="198" t="s">
        <v>350</v>
      </c>
      <c r="C95" s="196">
        <v>0</v>
      </c>
      <c r="D95" s="196">
        <v>70</v>
      </c>
      <c r="E95" s="201">
        <v>0</v>
      </c>
      <c r="F95" s="202">
        <f t="shared" si="4"/>
        <v>0</v>
      </c>
      <c r="G95" s="202">
        <f t="shared" si="5"/>
        <v>0</v>
      </c>
      <c r="H95" s="192"/>
    </row>
    <row r="96" spans="1:8" ht="32.4" x14ac:dyDescent="0.9">
      <c r="A96" s="208" t="s">
        <v>537</v>
      </c>
      <c r="B96" s="198" t="s">
        <v>345</v>
      </c>
      <c r="C96" s="196">
        <v>0</v>
      </c>
      <c r="D96" s="196">
        <v>80</v>
      </c>
      <c r="E96" s="201">
        <v>0</v>
      </c>
      <c r="F96" s="202">
        <f t="shared" si="4"/>
        <v>0</v>
      </c>
      <c r="G96" s="202">
        <f t="shared" si="5"/>
        <v>0</v>
      </c>
      <c r="H96" s="192"/>
    </row>
    <row r="97" spans="1:8" ht="32.4" x14ac:dyDescent="0.9">
      <c r="A97" s="208" t="s">
        <v>538</v>
      </c>
      <c r="B97" s="198" t="s">
        <v>539</v>
      </c>
      <c r="C97" s="196">
        <v>0</v>
      </c>
      <c r="D97" s="196">
        <v>90</v>
      </c>
      <c r="E97" s="201">
        <v>0</v>
      </c>
      <c r="F97" s="202">
        <f t="shared" si="4"/>
        <v>0</v>
      </c>
      <c r="G97" s="202">
        <f t="shared" si="5"/>
        <v>0</v>
      </c>
      <c r="H97" s="192"/>
    </row>
    <row r="98" spans="1:8" ht="32.4" x14ac:dyDescent="0.9">
      <c r="A98" s="208" t="s">
        <v>540</v>
      </c>
      <c r="B98" s="198" t="s">
        <v>539</v>
      </c>
      <c r="C98" s="196">
        <v>0</v>
      </c>
      <c r="D98" s="196">
        <v>90</v>
      </c>
      <c r="E98" s="201">
        <v>0</v>
      </c>
      <c r="F98" s="202">
        <f t="shared" si="4"/>
        <v>0</v>
      </c>
      <c r="G98" s="202">
        <f t="shared" si="5"/>
        <v>0</v>
      </c>
      <c r="H98" s="192"/>
    </row>
    <row r="99" spans="1:8" ht="32.4" x14ac:dyDescent="0.9">
      <c r="A99" s="208" t="s">
        <v>541</v>
      </c>
      <c r="B99" s="198" t="s">
        <v>350</v>
      </c>
      <c r="C99" s="196">
        <v>0</v>
      </c>
      <c r="D99" s="196">
        <v>70</v>
      </c>
      <c r="E99" s="201"/>
      <c r="F99" s="202">
        <f t="shared" si="4"/>
        <v>0</v>
      </c>
      <c r="G99" s="202">
        <f t="shared" si="5"/>
        <v>0</v>
      </c>
      <c r="H99" s="192"/>
    </row>
    <row r="100" spans="1:8" ht="32.4" x14ac:dyDescent="0.9">
      <c r="A100" s="208" t="s">
        <v>542</v>
      </c>
      <c r="B100" s="198" t="s">
        <v>539</v>
      </c>
      <c r="C100" s="196">
        <v>0</v>
      </c>
      <c r="D100" s="196">
        <v>60</v>
      </c>
      <c r="E100" s="201"/>
      <c r="F100" s="202">
        <f t="shared" si="4"/>
        <v>0</v>
      </c>
      <c r="G100" s="202">
        <f t="shared" si="5"/>
        <v>0</v>
      </c>
      <c r="H100" s="192"/>
    </row>
    <row r="101" spans="1:8" ht="32.4" x14ac:dyDescent="0.9">
      <c r="A101" s="208" t="s">
        <v>543</v>
      </c>
      <c r="B101" s="198"/>
      <c r="C101" s="196"/>
      <c r="D101" s="196"/>
      <c r="E101" s="201"/>
      <c r="F101" s="202"/>
      <c r="G101" s="202"/>
      <c r="H101" s="192"/>
    </row>
    <row r="102" spans="1:8" ht="32.4" x14ac:dyDescent="0.9">
      <c r="A102" s="208" t="s">
        <v>544</v>
      </c>
      <c r="B102" s="198" t="s">
        <v>345</v>
      </c>
      <c r="C102" s="196">
        <v>0</v>
      </c>
      <c r="D102" s="196">
        <v>70</v>
      </c>
      <c r="E102" s="201"/>
      <c r="F102" s="202">
        <f t="shared" si="4"/>
        <v>0</v>
      </c>
      <c r="G102" s="202">
        <f t="shared" si="5"/>
        <v>0</v>
      </c>
      <c r="H102" s="192"/>
    </row>
    <row r="103" spans="1:8" ht="32.4" x14ac:dyDescent="0.9">
      <c r="A103" s="208" t="s">
        <v>545</v>
      </c>
      <c r="B103" s="198" t="s">
        <v>345</v>
      </c>
      <c r="C103" s="196">
        <v>0</v>
      </c>
      <c r="D103" s="196">
        <v>60</v>
      </c>
      <c r="E103" s="201"/>
      <c r="F103" s="202">
        <f t="shared" si="4"/>
        <v>0</v>
      </c>
      <c r="G103" s="202">
        <f t="shared" si="5"/>
        <v>0</v>
      </c>
      <c r="H103" s="192"/>
    </row>
    <row r="104" spans="1:8" ht="32.4" x14ac:dyDescent="0.9">
      <c r="A104" s="208" t="s">
        <v>546</v>
      </c>
      <c r="B104" s="198"/>
      <c r="C104" s="196"/>
      <c r="D104" s="196"/>
      <c r="E104" s="201"/>
      <c r="F104" s="202"/>
      <c r="G104" s="202"/>
      <c r="H104" s="192"/>
    </row>
    <row r="105" spans="1:8" ht="32.4" x14ac:dyDescent="0.9">
      <c r="A105" s="208" t="s">
        <v>547</v>
      </c>
      <c r="B105" s="198"/>
      <c r="C105" s="196"/>
      <c r="D105" s="196"/>
      <c r="E105" s="201">
        <v>0</v>
      </c>
      <c r="F105" s="202"/>
      <c r="G105" s="202"/>
      <c r="H105" s="192"/>
    </row>
    <row r="106" spans="1:8" ht="32.4" x14ac:dyDescent="0.9">
      <c r="A106" s="208" t="s">
        <v>548</v>
      </c>
      <c r="B106" s="198" t="s">
        <v>339</v>
      </c>
      <c r="C106" s="196">
        <v>100</v>
      </c>
      <c r="D106" s="196">
        <v>100</v>
      </c>
      <c r="E106" s="201">
        <v>0</v>
      </c>
      <c r="F106" s="202"/>
      <c r="G106" s="202">
        <f t="shared" si="5"/>
        <v>0</v>
      </c>
      <c r="H106" s="192"/>
    </row>
    <row r="107" spans="1:8" ht="32.4" x14ac:dyDescent="0.9">
      <c r="A107" s="208" t="s">
        <v>549</v>
      </c>
      <c r="B107" s="198"/>
      <c r="C107" s="196"/>
      <c r="D107" s="196"/>
      <c r="E107" s="201"/>
      <c r="F107" s="202"/>
      <c r="G107" s="202"/>
      <c r="H107" s="192"/>
    </row>
    <row r="108" spans="1:8" ht="32.4" x14ac:dyDescent="0.9">
      <c r="A108" s="208" t="s">
        <v>550</v>
      </c>
      <c r="B108" s="198"/>
      <c r="C108" s="196"/>
      <c r="D108" s="196"/>
      <c r="E108" s="201"/>
      <c r="F108" s="202"/>
      <c r="G108" s="202"/>
      <c r="H108" s="192"/>
    </row>
    <row r="109" spans="1:8" ht="32.4" x14ac:dyDescent="0.9">
      <c r="A109" s="208" t="s">
        <v>551</v>
      </c>
      <c r="B109" s="198"/>
      <c r="C109" s="196"/>
      <c r="D109" s="196"/>
      <c r="E109" s="201"/>
      <c r="F109" s="202"/>
      <c r="G109" s="202"/>
      <c r="H109" s="192"/>
    </row>
    <row r="110" spans="1:8" ht="32.4" x14ac:dyDescent="0.9">
      <c r="A110" s="208" t="s">
        <v>552</v>
      </c>
      <c r="B110" s="198" t="s">
        <v>351</v>
      </c>
      <c r="C110" s="196">
        <v>70</v>
      </c>
      <c r="D110" s="196">
        <v>100</v>
      </c>
      <c r="E110" s="201"/>
      <c r="F110" s="202">
        <f t="shared" si="4"/>
        <v>0</v>
      </c>
      <c r="G110" s="202">
        <f t="shared" si="5"/>
        <v>0</v>
      </c>
      <c r="H110" s="192"/>
    </row>
    <row r="111" spans="1:8" ht="32.4" x14ac:dyDescent="0.9">
      <c r="A111" s="208" t="s">
        <v>553</v>
      </c>
      <c r="B111" s="198" t="s">
        <v>352</v>
      </c>
      <c r="C111" s="196">
        <v>80</v>
      </c>
      <c r="D111" s="196">
        <v>100</v>
      </c>
      <c r="E111" s="201"/>
      <c r="F111" s="202">
        <f t="shared" si="4"/>
        <v>0</v>
      </c>
      <c r="G111" s="202">
        <f t="shared" si="5"/>
        <v>0</v>
      </c>
      <c r="H111" s="192"/>
    </row>
    <row r="112" spans="1:8" ht="32.4" x14ac:dyDescent="0.9">
      <c r="A112" s="208" t="s">
        <v>554</v>
      </c>
      <c r="B112" s="198" t="s">
        <v>352</v>
      </c>
      <c r="C112" s="196">
        <v>70</v>
      </c>
      <c r="D112" s="196">
        <v>100</v>
      </c>
      <c r="E112" s="201"/>
      <c r="F112" s="202">
        <f t="shared" si="4"/>
        <v>0</v>
      </c>
      <c r="G112" s="202">
        <f t="shared" si="5"/>
        <v>0</v>
      </c>
      <c r="H112" s="192"/>
    </row>
    <row r="113" spans="1:8" ht="32.4" x14ac:dyDescent="0.9">
      <c r="A113" s="208" t="s">
        <v>555</v>
      </c>
      <c r="B113" s="198"/>
      <c r="C113" s="196"/>
      <c r="D113" s="196"/>
      <c r="E113" s="201"/>
      <c r="F113" s="202"/>
      <c r="G113" s="202"/>
      <c r="H113" s="192"/>
    </row>
    <row r="114" spans="1:8" ht="32.4" x14ac:dyDescent="0.9">
      <c r="A114" s="208" t="s">
        <v>556</v>
      </c>
      <c r="B114" s="198"/>
      <c r="C114" s="196"/>
      <c r="D114" s="196"/>
      <c r="E114" s="201"/>
      <c r="F114" s="202"/>
      <c r="G114" s="202"/>
      <c r="H114" s="192"/>
    </row>
    <row r="115" spans="1:8" ht="32.4" x14ac:dyDescent="0.9">
      <c r="A115" s="208" t="s">
        <v>557</v>
      </c>
      <c r="B115" s="198" t="s">
        <v>352</v>
      </c>
      <c r="C115" s="196">
        <v>60</v>
      </c>
      <c r="D115" s="196">
        <v>100</v>
      </c>
      <c r="E115" s="201"/>
      <c r="F115" s="202">
        <f t="shared" si="4"/>
        <v>0</v>
      </c>
      <c r="G115" s="202">
        <f t="shared" si="5"/>
        <v>0</v>
      </c>
      <c r="H115" s="192"/>
    </row>
    <row r="116" spans="1:8" ht="32.4" x14ac:dyDescent="0.9">
      <c r="A116" s="208" t="s">
        <v>558</v>
      </c>
      <c r="B116" s="198" t="s">
        <v>352</v>
      </c>
      <c r="C116" s="196">
        <v>70</v>
      </c>
      <c r="D116" s="196">
        <v>100</v>
      </c>
      <c r="E116" s="201"/>
      <c r="F116" s="202">
        <f t="shared" si="4"/>
        <v>0</v>
      </c>
      <c r="G116" s="202">
        <f t="shared" si="5"/>
        <v>0</v>
      </c>
      <c r="H116" s="192"/>
    </row>
    <row r="117" spans="1:8" ht="32.4" x14ac:dyDescent="0.9">
      <c r="A117" s="208" t="s">
        <v>559</v>
      </c>
      <c r="B117" s="198" t="s">
        <v>560</v>
      </c>
      <c r="C117" s="196">
        <v>60</v>
      </c>
      <c r="D117" s="196">
        <v>100</v>
      </c>
      <c r="E117" s="201"/>
      <c r="F117" s="202">
        <f t="shared" si="4"/>
        <v>0</v>
      </c>
      <c r="G117" s="202">
        <f t="shared" si="5"/>
        <v>0</v>
      </c>
      <c r="H117" s="192"/>
    </row>
    <row r="118" spans="1:8" ht="32.4" x14ac:dyDescent="0.9">
      <c r="A118" s="208" t="s">
        <v>561</v>
      </c>
      <c r="B118" s="198"/>
      <c r="C118" s="196"/>
      <c r="D118" s="196"/>
      <c r="E118" s="201"/>
      <c r="F118" s="202"/>
      <c r="G118" s="202"/>
      <c r="H118" s="192"/>
    </row>
    <row r="119" spans="1:8" ht="32.4" x14ac:dyDescent="0.9">
      <c r="A119" s="208" t="s">
        <v>562</v>
      </c>
      <c r="B119" s="198"/>
      <c r="C119" s="196"/>
      <c r="D119" s="196"/>
      <c r="E119" s="201"/>
      <c r="F119" s="202"/>
      <c r="G119" s="202"/>
      <c r="H119" s="192"/>
    </row>
    <row r="120" spans="1:8" ht="32.4" x14ac:dyDescent="0.9">
      <c r="A120" s="208" t="s">
        <v>563</v>
      </c>
      <c r="B120" s="198" t="s">
        <v>353</v>
      </c>
      <c r="C120" s="196">
        <v>20</v>
      </c>
      <c r="D120" s="196">
        <v>90</v>
      </c>
      <c r="E120" s="199">
        <v>0</v>
      </c>
      <c r="F120" s="202">
        <v>0</v>
      </c>
      <c r="G120" s="202">
        <v>0</v>
      </c>
      <c r="H120" s="192"/>
    </row>
    <row r="121" spans="1:8" ht="32.4" x14ac:dyDescent="0.9">
      <c r="A121" s="208" t="s">
        <v>564</v>
      </c>
      <c r="B121" s="198"/>
      <c r="C121" s="196"/>
      <c r="D121" s="196"/>
      <c r="E121" s="201"/>
      <c r="F121" s="202"/>
      <c r="G121" s="202"/>
      <c r="H121" s="192"/>
    </row>
    <row r="122" spans="1:8" ht="32.4" x14ac:dyDescent="0.9">
      <c r="A122" s="208" t="s">
        <v>565</v>
      </c>
      <c r="B122" s="198"/>
      <c r="C122" s="196"/>
      <c r="D122" s="196"/>
      <c r="E122" s="201"/>
      <c r="F122" s="202"/>
      <c r="G122" s="202"/>
      <c r="H122" s="192"/>
    </row>
    <row r="123" spans="1:8" ht="32.4" x14ac:dyDescent="0.9">
      <c r="A123" s="208" t="s">
        <v>566</v>
      </c>
      <c r="B123" s="198" t="s">
        <v>341</v>
      </c>
      <c r="C123" s="196">
        <v>40</v>
      </c>
      <c r="D123" s="196">
        <v>90</v>
      </c>
      <c r="E123" s="201"/>
      <c r="F123" s="202">
        <f t="shared" si="4"/>
        <v>0</v>
      </c>
      <c r="G123" s="202">
        <f t="shared" si="5"/>
        <v>0</v>
      </c>
      <c r="H123" s="192"/>
    </row>
    <row r="124" spans="1:8" ht="32.4" x14ac:dyDescent="0.9">
      <c r="A124" s="208" t="s">
        <v>567</v>
      </c>
      <c r="B124" s="198" t="s">
        <v>341</v>
      </c>
      <c r="C124" s="196">
        <v>50</v>
      </c>
      <c r="D124" s="196">
        <v>90</v>
      </c>
      <c r="E124" s="201"/>
      <c r="F124" s="202">
        <f t="shared" si="4"/>
        <v>0</v>
      </c>
      <c r="G124" s="202">
        <f t="shared" si="5"/>
        <v>0</v>
      </c>
      <c r="H124" s="192"/>
    </row>
    <row r="125" spans="1:8" ht="32.4" x14ac:dyDescent="0.9">
      <c r="A125" s="208" t="s">
        <v>568</v>
      </c>
      <c r="B125" s="198" t="s">
        <v>341</v>
      </c>
      <c r="C125" s="196">
        <v>40</v>
      </c>
      <c r="D125" s="196">
        <v>90</v>
      </c>
      <c r="E125" s="201"/>
      <c r="F125" s="202">
        <f t="shared" si="4"/>
        <v>0</v>
      </c>
      <c r="G125" s="202">
        <f t="shared" si="5"/>
        <v>0</v>
      </c>
      <c r="H125" s="192"/>
    </row>
    <row r="126" spans="1:8" ht="32.4" x14ac:dyDescent="0.9">
      <c r="A126" s="208" t="s">
        <v>569</v>
      </c>
      <c r="B126" s="198"/>
      <c r="C126" s="196"/>
      <c r="D126" s="196"/>
      <c r="E126" s="201"/>
      <c r="F126" s="202"/>
      <c r="G126" s="202"/>
      <c r="H126" s="192"/>
    </row>
    <row r="127" spans="1:8" ht="32.4" x14ac:dyDescent="0.9">
      <c r="A127" s="208" t="s">
        <v>570</v>
      </c>
      <c r="B127" s="198"/>
      <c r="C127" s="196"/>
      <c r="D127" s="196"/>
      <c r="E127" s="201"/>
      <c r="F127" s="202"/>
      <c r="G127" s="202"/>
      <c r="H127" s="192"/>
    </row>
    <row r="128" spans="1:8" ht="32.4" x14ac:dyDescent="0.9">
      <c r="A128" s="208" t="s">
        <v>571</v>
      </c>
      <c r="B128" s="198"/>
      <c r="C128" s="196"/>
      <c r="D128" s="196"/>
      <c r="E128" s="201"/>
      <c r="F128" s="202"/>
      <c r="G128" s="202"/>
      <c r="H128" s="192"/>
    </row>
    <row r="129" spans="1:8" ht="32.4" x14ac:dyDescent="0.9">
      <c r="A129" s="208" t="s">
        <v>572</v>
      </c>
      <c r="B129" s="198" t="s">
        <v>341</v>
      </c>
      <c r="C129" s="196">
        <v>30</v>
      </c>
      <c r="D129" s="196">
        <v>80</v>
      </c>
      <c r="E129" s="201"/>
      <c r="F129" s="202">
        <f>(E129*C129)/100</f>
        <v>0</v>
      </c>
      <c r="G129" s="202">
        <f t="shared" si="5"/>
        <v>0</v>
      </c>
      <c r="H129" s="192"/>
    </row>
    <row r="130" spans="1:8" ht="32.4" x14ac:dyDescent="0.9">
      <c r="A130" s="208" t="s">
        <v>573</v>
      </c>
      <c r="B130" s="198" t="s">
        <v>341</v>
      </c>
      <c r="C130" s="196">
        <v>40</v>
      </c>
      <c r="D130" s="196">
        <v>80</v>
      </c>
      <c r="E130" s="201"/>
      <c r="F130" s="202">
        <f t="shared" si="4"/>
        <v>0</v>
      </c>
      <c r="G130" s="202">
        <f t="shared" si="5"/>
        <v>0</v>
      </c>
      <c r="H130" s="192"/>
    </row>
    <row r="131" spans="1:8" ht="32.4" x14ac:dyDescent="0.9">
      <c r="A131" s="208" t="s">
        <v>574</v>
      </c>
      <c r="B131" s="198" t="s">
        <v>341</v>
      </c>
      <c r="C131" s="196">
        <v>30</v>
      </c>
      <c r="D131" s="196">
        <v>80</v>
      </c>
      <c r="E131" s="201"/>
      <c r="F131" s="202">
        <f t="shared" si="4"/>
        <v>0</v>
      </c>
      <c r="G131" s="202">
        <f t="shared" si="5"/>
        <v>0</v>
      </c>
      <c r="H131" s="192"/>
    </row>
    <row r="132" spans="1:8" ht="32.4" x14ac:dyDescent="0.9">
      <c r="A132" s="208" t="s">
        <v>575</v>
      </c>
      <c r="B132" s="198"/>
      <c r="C132" s="196"/>
      <c r="D132" s="196"/>
      <c r="E132" s="201"/>
      <c r="F132" s="202"/>
      <c r="G132" s="202"/>
      <c r="H132" s="192"/>
    </row>
    <row r="133" spans="1:8" ht="32.4" x14ac:dyDescent="0.9">
      <c r="A133" s="208" t="s">
        <v>576</v>
      </c>
      <c r="B133" s="198"/>
      <c r="C133" s="196"/>
      <c r="D133" s="196"/>
      <c r="E133" s="201"/>
      <c r="F133" s="202"/>
      <c r="G133" s="202"/>
      <c r="H133" s="192"/>
    </row>
    <row r="134" spans="1:8" ht="32.4" x14ac:dyDescent="0.9">
      <c r="A134" s="208" t="s">
        <v>577</v>
      </c>
      <c r="B134" s="198" t="s">
        <v>484</v>
      </c>
      <c r="C134" s="196">
        <v>20</v>
      </c>
      <c r="D134" s="196">
        <v>70</v>
      </c>
      <c r="E134" s="201"/>
      <c r="F134" s="202">
        <f t="shared" si="4"/>
        <v>0</v>
      </c>
      <c r="G134" s="202">
        <f t="shared" si="5"/>
        <v>0</v>
      </c>
      <c r="H134" s="192"/>
    </row>
    <row r="135" spans="1:8" ht="32.4" x14ac:dyDescent="0.9">
      <c r="A135" s="208" t="s">
        <v>578</v>
      </c>
      <c r="B135" s="198" t="s">
        <v>484</v>
      </c>
      <c r="C135" s="196">
        <v>30</v>
      </c>
      <c r="D135" s="196">
        <v>70</v>
      </c>
      <c r="E135" s="201"/>
      <c r="F135" s="202">
        <f t="shared" si="4"/>
        <v>0</v>
      </c>
      <c r="G135" s="202">
        <f t="shared" si="5"/>
        <v>0</v>
      </c>
      <c r="H135" s="192"/>
    </row>
    <row r="136" spans="1:8" ht="32.4" x14ac:dyDescent="0.9">
      <c r="A136" s="208" t="s">
        <v>579</v>
      </c>
      <c r="B136" s="198" t="s">
        <v>484</v>
      </c>
      <c r="C136" s="196">
        <v>20</v>
      </c>
      <c r="D136" s="196">
        <v>70</v>
      </c>
      <c r="E136" s="201"/>
      <c r="F136" s="202">
        <f t="shared" si="4"/>
        <v>0</v>
      </c>
      <c r="G136" s="202">
        <f t="shared" si="5"/>
        <v>0</v>
      </c>
      <c r="H136" s="194"/>
    </row>
    <row r="137" spans="1:8" ht="32.4" x14ac:dyDescent="0.9">
      <c r="A137" s="208" t="s">
        <v>580</v>
      </c>
      <c r="B137" s="198" t="s">
        <v>488</v>
      </c>
      <c r="C137" s="196">
        <v>20</v>
      </c>
      <c r="D137" s="196">
        <v>70</v>
      </c>
      <c r="E137" s="201"/>
      <c r="F137" s="202">
        <f t="shared" si="4"/>
        <v>0</v>
      </c>
      <c r="G137" s="202">
        <f t="shared" si="5"/>
        <v>0</v>
      </c>
      <c r="H137" s="194"/>
    </row>
    <row r="138" spans="1:8" ht="32.4" x14ac:dyDescent="0.9">
      <c r="A138" s="208" t="s">
        <v>581</v>
      </c>
      <c r="B138" s="198" t="s">
        <v>354</v>
      </c>
      <c r="C138" s="196">
        <v>30</v>
      </c>
      <c r="D138" s="196">
        <v>70</v>
      </c>
      <c r="E138" s="201">
        <v>0</v>
      </c>
      <c r="F138" s="202">
        <f t="shared" si="4"/>
        <v>0</v>
      </c>
      <c r="G138" s="202">
        <f t="shared" si="5"/>
        <v>0</v>
      </c>
      <c r="H138" s="194"/>
    </row>
    <row r="139" spans="1:8" ht="32.4" x14ac:dyDescent="0.9">
      <c r="A139" s="208" t="s">
        <v>582</v>
      </c>
      <c r="B139" s="198"/>
      <c r="C139" s="196"/>
      <c r="D139" s="196"/>
      <c r="E139" s="201"/>
      <c r="F139" s="202"/>
      <c r="G139" s="202"/>
      <c r="H139" s="192"/>
    </row>
    <row r="140" spans="1:8" ht="32.4" x14ac:dyDescent="0.9">
      <c r="A140" s="208" t="s">
        <v>583</v>
      </c>
      <c r="B140" s="198"/>
      <c r="C140" s="196"/>
      <c r="D140" s="196"/>
      <c r="E140" s="201"/>
      <c r="F140" s="202"/>
      <c r="G140" s="202"/>
      <c r="H140" s="192"/>
    </row>
    <row r="141" spans="1:8" ht="32.4" x14ac:dyDescent="0.9">
      <c r="A141" s="208" t="s">
        <v>584</v>
      </c>
      <c r="B141" s="198"/>
      <c r="C141" s="196"/>
      <c r="D141" s="196"/>
      <c r="E141" s="201"/>
      <c r="F141" s="202"/>
      <c r="G141" s="202"/>
      <c r="H141" s="192"/>
    </row>
    <row r="142" spans="1:8" ht="32.4" x14ac:dyDescent="0.9">
      <c r="A142" s="208" t="s">
        <v>585</v>
      </c>
      <c r="B142" s="198" t="s">
        <v>343</v>
      </c>
      <c r="C142" s="196">
        <v>80</v>
      </c>
      <c r="D142" s="196">
        <v>100</v>
      </c>
      <c r="E142" s="201">
        <v>0</v>
      </c>
      <c r="F142" s="202">
        <f>(E142*C142)/100</f>
        <v>0</v>
      </c>
      <c r="G142" s="202">
        <f>(E142*D142)/100</f>
        <v>0</v>
      </c>
      <c r="H142" s="192"/>
    </row>
    <row r="143" spans="1:8" ht="32.4" x14ac:dyDescent="0.9">
      <c r="A143" s="208" t="s">
        <v>586</v>
      </c>
      <c r="B143" s="198" t="s">
        <v>343</v>
      </c>
      <c r="C143" s="196">
        <v>90</v>
      </c>
      <c r="D143" s="196">
        <v>100</v>
      </c>
      <c r="E143" s="201"/>
      <c r="F143" s="202">
        <f t="shared" si="4"/>
        <v>0</v>
      </c>
      <c r="G143" s="202">
        <f t="shared" si="5"/>
        <v>0</v>
      </c>
      <c r="H143" s="192"/>
    </row>
    <row r="144" spans="1:8" ht="32.4" x14ac:dyDescent="0.9">
      <c r="A144" s="208" t="s">
        <v>587</v>
      </c>
      <c r="B144" s="198"/>
      <c r="C144" s="196"/>
      <c r="D144" s="196"/>
      <c r="E144" s="201"/>
      <c r="F144" s="202"/>
      <c r="G144" s="202"/>
      <c r="H144" s="192"/>
    </row>
    <row r="145" spans="1:8" ht="32.4" x14ac:dyDescent="0.9">
      <c r="A145" s="208" t="s">
        <v>588</v>
      </c>
      <c r="B145" s="198" t="s">
        <v>343</v>
      </c>
      <c r="C145" s="196">
        <v>60</v>
      </c>
      <c r="D145" s="196">
        <v>90</v>
      </c>
      <c r="E145" s="201"/>
      <c r="F145" s="202">
        <f t="shared" si="4"/>
        <v>0</v>
      </c>
      <c r="G145" s="202">
        <f t="shared" si="5"/>
        <v>0</v>
      </c>
      <c r="H145" s="192"/>
    </row>
    <row r="146" spans="1:8" ht="32.4" x14ac:dyDescent="0.9">
      <c r="A146" s="208" t="s">
        <v>589</v>
      </c>
      <c r="B146" s="198" t="s">
        <v>343</v>
      </c>
      <c r="C146" s="196">
        <v>70</v>
      </c>
      <c r="D146" s="196">
        <v>100</v>
      </c>
      <c r="E146" s="201"/>
      <c r="F146" s="202">
        <f t="shared" si="4"/>
        <v>0</v>
      </c>
      <c r="G146" s="202">
        <f t="shared" si="5"/>
        <v>0</v>
      </c>
      <c r="H146" s="192"/>
    </row>
    <row r="147" spans="1:8" ht="32.4" x14ac:dyDescent="0.9">
      <c r="A147" s="208" t="s">
        <v>590</v>
      </c>
      <c r="B147" s="198"/>
      <c r="C147" s="196"/>
      <c r="D147" s="196"/>
      <c r="E147" s="201"/>
      <c r="F147" s="202"/>
      <c r="G147" s="202"/>
      <c r="H147" s="192"/>
    </row>
    <row r="148" spans="1:8" ht="32.4" x14ac:dyDescent="0.9">
      <c r="A148" s="208" t="s">
        <v>591</v>
      </c>
      <c r="B148" s="198" t="s">
        <v>341</v>
      </c>
      <c r="C148" s="196">
        <v>50</v>
      </c>
      <c r="D148" s="196">
        <v>90</v>
      </c>
      <c r="E148" s="201"/>
      <c r="F148" s="202">
        <f t="shared" si="4"/>
        <v>0</v>
      </c>
      <c r="G148" s="202">
        <f t="shared" si="5"/>
        <v>0</v>
      </c>
      <c r="H148" s="192"/>
    </row>
    <row r="149" spans="1:8" ht="32.4" x14ac:dyDescent="0.9">
      <c r="A149" s="208" t="s">
        <v>592</v>
      </c>
      <c r="B149" s="198" t="s">
        <v>341</v>
      </c>
      <c r="C149" s="196">
        <v>60</v>
      </c>
      <c r="D149" s="196">
        <v>90</v>
      </c>
      <c r="E149" s="201"/>
      <c r="F149" s="202">
        <f t="shared" si="4"/>
        <v>0</v>
      </c>
      <c r="G149" s="202">
        <f t="shared" si="5"/>
        <v>0</v>
      </c>
      <c r="H149" s="192"/>
    </row>
    <row r="150" spans="1:8" ht="32.4" x14ac:dyDescent="0.9">
      <c r="A150" s="208" t="s">
        <v>593</v>
      </c>
      <c r="B150" s="198" t="s">
        <v>344</v>
      </c>
      <c r="C150" s="196">
        <v>40</v>
      </c>
      <c r="D150" s="196">
        <v>90</v>
      </c>
      <c r="E150" s="201"/>
      <c r="F150" s="202">
        <f t="shared" si="4"/>
        <v>0</v>
      </c>
      <c r="G150" s="202">
        <f t="shared" si="5"/>
        <v>0</v>
      </c>
      <c r="H150" s="192"/>
    </row>
    <row r="151" spans="1:8" ht="32.4" x14ac:dyDescent="0.9">
      <c r="A151" s="208" t="s">
        <v>594</v>
      </c>
      <c r="B151" s="198"/>
      <c r="C151" s="196"/>
      <c r="D151" s="196"/>
      <c r="E151" s="201"/>
      <c r="F151" s="202"/>
      <c r="G151" s="202"/>
      <c r="H151" s="192"/>
    </row>
    <row r="152" spans="1:8" ht="32.4" x14ac:dyDescent="0.9">
      <c r="A152" s="208" t="s">
        <v>595</v>
      </c>
      <c r="B152" s="198" t="s">
        <v>341</v>
      </c>
      <c r="C152" s="196">
        <v>70</v>
      </c>
      <c r="D152" s="196">
        <v>100</v>
      </c>
      <c r="E152" s="201"/>
      <c r="F152" s="202">
        <f t="shared" ref="F152:F167" si="6">(E152*C152)/100</f>
        <v>0</v>
      </c>
      <c r="G152" s="202">
        <f t="shared" si="5"/>
        <v>0</v>
      </c>
      <c r="H152" s="192"/>
    </row>
    <row r="153" spans="1:8" ht="32.4" x14ac:dyDescent="0.9">
      <c r="A153" s="208" t="s">
        <v>596</v>
      </c>
      <c r="B153" s="198" t="s">
        <v>341</v>
      </c>
      <c r="C153" s="196">
        <v>80</v>
      </c>
      <c r="D153" s="196">
        <v>100</v>
      </c>
      <c r="E153" s="201"/>
      <c r="F153" s="202">
        <f t="shared" si="6"/>
        <v>0</v>
      </c>
      <c r="G153" s="202">
        <f t="shared" si="5"/>
        <v>0</v>
      </c>
      <c r="H153" s="192"/>
    </row>
    <row r="154" spans="1:8" ht="32.4" x14ac:dyDescent="0.9">
      <c r="A154" s="208" t="s">
        <v>597</v>
      </c>
      <c r="B154" s="198" t="s">
        <v>344</v>
      </c>
      <c r="C154" s="196">
        <v>60</v>
      </c>
      <c r="D154" s="196">
        <v>100</v>
      </c>
      <c r="E154" s="201"/>
      <c r="F154" s="202">
        <f t="shared" si="6"/>
        <v>0</v>
      </c>
      <c r="G154" s="202">
        <f t="shared" ref="G154:G167" si="7">(E154*D154)/100</f>
        <v>0</v>
      </c>
      <c r="H154" s="192"/>
    </row>
    <row r="155" spans="1:8" ht="32.4" x14ac:dyDescent="0.9">
      <c r="A155" s="208" t="s">
        <v>598</v>
      </c>
      <c r="B155" s="198"/>
      <c r="C155" s="196"/>
      <c r="D155" s="196"/>
      <c r="E155" s="201"/>
      <c r="F155" s="202"/>
      <c r="G155" s="202"/>
      <c r="H155" s="192"/>
    </row>
    <row r="156" spans="1:8" ht="32.4" x14ac:dyDescent="0.9">
      <c r="A156" s="208" t="s">
        <v>599</v>
      </c>
      <c r="B156" s="198" t="s">
        <v>341</v>
      </c>
      <c r="C156" s="196">
        <v>60</v>
      </c>
      <c r="D156" s="196">
        <v>90</v>
      </c>
      <c r="E156" s="201"/>
      <c r="F156" s="202">
        <f t="shared" si="6"/>
        <v>0</v>
      </c>
      <c r="G156" s="202">
        <f t="shared" si="7"/>
        <v>0</v>
      </c>
      <c r="H156" s="192"/>
    </row>
    <row r="157" spans="1:8" ht="32.4" x14ac:dyDescent="0.9">
      <c r="A157" s="208" t="s">
        <v>600</v>
      </c>
      <c r="B157" s="198" t="s">
        <v>341</v>
      </c>
      <c r="C157" s="196">
        <v>70</v>
      </c>
      <c r="D157" s="196">
        <v>90</v>
      </c>
      <c r="E157" s="201"/>
      <c r="F157" s="202">
        <f t="shared" si="6"/>
        <v>0</v>
      </c>
      <c r="G157" s="202">
        <f t="shared" si="7"/>
        <v>0</v>
      </c>
      <c r="H157" s="192"/>
    </row>
    <row r="158" spans="1:8" ht="32.4" x14ac:dyDescent="0.9">
      <c r="A158" s="208" t="s">
        <v>601</v>
      </c>
      <c r="B158" s="198" t="s">
        <v>344</v>
      </c>
      <c r="C158" s="196">
        <v>60</v>
      </c>
      <c r="D158" s="196">
        <v>90</v>
      </c>
      <c r="E158" s="201"/>
      <c r="F158" s="202">
        <f t="shared" si="6"/>
        <v>0</v>
      </c>
      <c r="G158" s="202">
        <f t="shared" si="7"/>
        <v>0</v>
      </c>
      <c r="H158" s="192"/>
    </row>
    <row r="159" spans="1:8" ht="32.4" x14ac:dyDescent="0.9">
      <c r="A159" s="208" t="s">
        <v>602</v>
      </c>
      <c r="B159" s="198" t="s">
        <v>345</v>
      </c>
      <c r="C159" s="196">
        <v>0</v>
      </c>
      <c r="D159" s="196">
        <v>60</v>
      </c>
      <c r="E159" s="201"/>
      <c r="F159" s="202">
        <f t="shared" si="6"/>
        <v>0</v>
      </c>
      <c r="G159" s="202">
        <f t="shared" si="7"/>
        <v>0</v>
      </c>
      <c r="H159" s="192"/>
    </row>
    <row r="160" spans="1:8" ht="32.4" x14ac:dyDescent="0.9">
      <c r="A160" s="208" t="s">
        <v>603</v>
      </c>
      <c r="B160" s="198"/>
      <c r="C160" s="196"/>
      <c r="D160" s="196"/>
      <c r="E160" s="201"/>
      <c r="F160" s="202"/>
      <c r="G160" s="202"/>
      <c r="H160" s="192"/>
    </row>
    <row r="161" spans="1:8" ht="32.4" x14ac:dyDescent="0.9">
      <c r="A161" s="208" t="s">
        <v>604</v>
      </c>
      <c r="B161" s="198" t="s">
        <v>355</v>
      </c>
      <c r="C161" s="196">
        <v>0</v>
      </c>
      <c r="D161" s="196">
        <v>100</v>
      </c>
      <c r="E161" s="201"/>
      <c r="F161" s="202">
        <f t="shared" si="6"/>
        <v>0</v>
      </c>
      <c r="G161" s="202">
        <f t="shared" si="7"/>
        <v>0</v>
      </c>
      <c r="H161" s="192"/>
    </row>
    <row r="162" spans="1:8" ht="32.4" x14ac:dyDescent="0.9">
      <c r="A162" s="208" t="s">
        <v>605</v>
      </c>
      <c r="B162" s="198"/>
      <c r="C162" s="196"/>
      <c r="D162" s="196"/>
      <c r="E162" s="201"/>
      <c r="F162" s="202"/>
      <c r="G162" s="202"/>
      <c r="H162" s="192"/>
    </row>
    <row r="163" spans="1:8" ht="32.4" x14ac:dyDescent="0.9">
      <c r="A163" s="208" t="s">
        <v>606</v>
      </c>
      <c r="B163" s="198" t="s">
        <v>355</v>
      </c>
      <c r="C163" s="196">
        <v>0</v>
      </c>
      <c r="D163" s="196">
        <v>90</v>
      </c>
      <c r="E163" s="201"/>
      <c r="F163" s="202">
        <f t="shared" si="6"/>
        <v>0</v>
      </c>
      <c r="G163" s="202">
        <f t="shared" si="7"/>
        <v>0</v>
      </c>
      <c r="H163" s="192"/>
    </row>
    <row r="164" spans="1:8" ht="32.4" x14ac:dyDescent="0.9">
      <c r="A164" s="208" t="s">
        <v>607</v>
      </c>
      <c r="B164" s="198" t="s">
        <v>355</v>
      </c>
      <c r="C164" s="196">
        <v>0</v>
      </c>
      <c r="D164" s="196">
        <v>80</v>
      </c>
      <c r="E164" s="201"/>
      <c r="F164" s="202">
        <f t="shared" si="6"/>
        <v>0</v>
      </c>
      <c r="G164" s="202">
        <f t="shared" si="7"/>
        <v>0</v>
      </c>
      <c r="H164" s="192"/>
    </row>
    <row r="165" spans="1:8" ht="32.4" x14ac:dyDescent="0.9">
      <c r="A165" s="208" t="s">
        <v>608</v>
      </c>
      <c r="B165" s="198" t="s">
        <v>355</v>
      </c>
      <c r="C165" s="196">
        <v>0</v>
      </c>
      <c r="D165" s="196">
        <v>70</v>
      </c>
      <c r="E165" s="201"/>
      <c r="F165" s="202">
        <f t="shared" si="6"/>
        <v>0</v>
      </c>
      <c r="G165" s="202">
        <f t="shared" si="7"/>
        <v>0</v>
      </c>
      <c r="H165" s="192"/>
    </row>
    <row r="166" spans="1:8" ht="32.4" x14ac:dyDescent="0.9">
      <c r="A166" s="208" t="s">
        <v>609</v>
      </c>
      <c r="B166" s="198" t="s">
        <v>355</v>
      </c>
      <c r="C166" s="196">
        <v>0</v>
      </c>
      <c r="D166" s="196">
        <v>50</v>
      </c>
      <c r="E166" s="201"/>
      <c r="F166" s="202">
        <f t="shared" si="6"/>
        <v>0</v>
      </c>
      <c r="G166" s="202">
        <f t="shared" si="7"/>
        <v>0</v>
      </c>
      <c r="H166" s="192"/>
    </row>
    <row r="167" spans="1:8" ht="32.4" x14ac:dyDescent="0.9">
      <c r="A167" s="208" t="s">
        <v>610</v>
      </c>
      <c r="B167" s="198" t="s">
        <v>345</v>
      </c>
      <c r="C167" s="196">
        <v>0</v>
      </c>
      <c r="D167" s="196">
        <v>50</v>
      </c>
      <c r="E167" s="201"/>
      <c r="F167" s="202">
        <f t="shared" si="6"/>
        <v>0</v>
      </c>
      <c r="G167" s="202">
        <f t="shared" si="7"/>
        <v>0</v>
      </c>
      <c r="H167" s="192"/>
    </row>
    <row r="168" spans="1:8" ht="32.4" x14ac:dyDescent="0.9">
      <c r="A168" s="208" t="s">
        <v>611</v>
      </c>
      <c r="B168" s="198"/>
      <c r="C168" s="196"/>
      <c r="D168" s="196"/>
      <c r="E168" s="201">
        <f>SUM(E87:E167)</f>
        <v>0</v>
      </c>
      <c r="F168" s="202">
        <f>SUM(F87:F167)</f>
        <v>0</v>
      </c>
      <c r="G168" s="202">
        <f>SUM(G87:G167)</f>
        <v>0</v>
      </c>
      <c r="H168" s="192"/>
    </row>
    <row r="169" spans="1:8" ht="32.4" x14ac:dyDescent="0.9">
      <c r="A169" s="208" t="s">
        <v>612</v>
      </c>
      <c r="B169" s="198"/>
      <c r="C169" s="196"/>
      <c r="D169" s="196"/>
      <c r="E169" s="201">
        <f>E85+E168</f>
        <v>112234063319</v>
      </c>
      <c r="F169" s="202">
        <f>F85+F168</f>
        <v>85761545027.400009</v>
      </c>
      <c r="G169" s="202">
        <f>G85+G168</f>
        <v>107640166575.3</v>
      </c>
      <c r="H169" s="192"/>
    </row>
    <row r="170" spans="1:8" ht="32.4" x14ac:dyDescent="0.9">
      <c r="A170" s="208" t="s">
        <v>613</v>
      </c>
      <c r="B170" s="198"/>
      <c r="C170" s="196"/>
      <c r="D170" s="196"/>
      <c r="E170" s="201"/>
      <c r="F170" s="202"/>
      <c r="G170" s="202"/>
      <c r="H170" s="192"/>
    </row>
    <row r="171" spans="1:8" ht="32.4" x14ac:dyDescent="0.9">
      <c r="A171" s="208" t="s">
        <v>614</v>
      </c>
      <c r="B171" s="198"/>
      <c r="C171" s="196"/>
      <c r="D171" s="196"/>
      <c r="E171" s="201"/>
      <c r="F171" s="202"/>
      <c r="G171" s="202"/>
      <c r="H171" s="192"/>
    </row>
    <row r="172" spans="1:8" ht="32.4" x14ac:dyDescent="0.9">
      <c r="A172" s="208" t="s">
        <v>615</v>
      </c>
      <c r="B172" s="198" t="s">
        <v>345</v>
      </c>
      <c r="C172" s="196">
        <v>80</v>
      </c>
      <c r="D172" s="196">
        <v>70</v>
      </c>
      <c r="E172" s="201">
        <f>'8.9.10.11.12'!E36</f>
        <v>613403018</v>
      </c>
      <c r="F172" s="378">
        <f>(E172*C172)/100</f>
        <v>490722414.39999998</v>
      </c>
      <c r="G172" s="202">
        <f>(E172*D172)/100</f>
        <v>429382112.60000002</v>
      </c>
      <c r="H172" s="192"/>
    </row>
    <row r="173" spans="1:8" ht="32.4" x14ac:dyDescent="0.9">
      <c r="A173" s="208" t="s">
        <v>616</v>
      </c>
      <c r="B173" s="198" t="s">
        <v>345</v>
      </c>
      <c r="C173" s="196">
        <v>100</v>
      </c>
      <c r="D173" s="196">
        <v>100</v>
      </c>
      <c r="E173" s="201">
        <f>'8.9.10.11.12'!E38+'8.9.10.11.12'!E37+-'8.9.10.11.12'!K30</f>
        <v>521268843</v>
      </c>
      <c r="F173" s="202">
        <f>(E173*C173)/100</f>
        <v>521268843</v>
      </c>
      <c r="G173" s="202">
        <f>(E173*D173)/100</f>
        <v>521268843</v>
      </c>
      <c r="H173" s="192"/>
    </row>
    <row r="174" spans="1:8" ht="32.4" x14ac:dyDescent="0.9">
      <c r="A174" s="208" t="s">
        <v>617</v>
      </c>
      <c r="B174" s="198"/>
      <c r="C174" s="196"/>
      <c r="D174" s="196"/>
      <c r="E174" s="201"/>
      <c r="F174" s="202">
        <f t="shared" ref="F174:F183" si="8">(E174*C174)/100</f>
        <v>0</v>
      </c>
      <c r="G174" s="202">
        <f t="shared" ref="G174:G183" si="9">(E174*D174)/100</f>
        <v>0</v>
      </c>
      <c r="H174" s="192"/>
    </row>
    <row r="175" spans="1:8" ht="32.4" x14ac:dyDescent="0.9">
      <c r="A175" s="208" t="s">
        <v>618</v>
      </c>
      <c r="B175" s="198" t="s">
        <v>345</v>
      </c>
      <c r="C175" s="196">
        <v>90</v>
      </c>
      <c r="D175" s="196">
        <v>80</v>
      </c>
      <c r="E175" s="201">
        <v>0</v>
      </c>
      <c r="F175" s="202">
        <f t="shared" si="8"/>
        <v>0</v>
      </c>
      <c r="G175" s="202">
        <f t="shared" si="9"/>
        <v>0</v>
      </c>
      <c r="H175" s="192"/>
    </row>
    <row r="176" spans="1:8" ht="32.4" x14ac:dyDescent="0.9">
      <c r="A176" s="208" t="s">
        <v>619</v>
      </c>
      <c r="B176" s="198" t="s">
        <v>345</v>
      </c>
      <c r="C176" s="196">
        <v>100</v>
      </c>
      <c r="D176" s="196">
        <v>100</v>
      </c>
      <c r="E176" s="201"/>
      <c r="F176" s="202">
        <f t="shared" si="8"/>
        <v>0</v>
      </c>
      <c r="G176" s="202">
        <f t="shared" si="9"/>
        <v>0</v>
      </c>
      <c r="H176" s="192"/>
    </row>
    <row r="177" spans="1:8" ht="32.4" x14ac:dyDescent="0.9">
      <c r="A177" s="208" t="s">
        <v>620</v>
      </c>
      <c r="B177" s="198" t="s">
        <v>345</v>
      </c>
      <c r="C177" s="196">
        <v>100</v>
      </c>
      <c r="D177" s="196">
        <v>100</v>
      </c>
      <c r="E177" s="201"/>
      <c r="F177" s="202">
        <f t="shared" si="8"/>
        <v>0</v>
      </c>
      <c r="G177" s="202">
        <f t="shared" si="9"/>
        <v>0</v>
      </c>
      <c r="H177" s="192"/>
    </row>
    <row r="178" spans="1:8" ht="32.4" x14ac:dyDescent="0.9">
      <c r="A178" s="208" t="s">
        <v>621</v>
      </c>
      <c r="B178" s="198" t="s">
        <v>345</v>
      </c>
      <c r="C178" s="196">
        <v>100</v>
      </c>
      <c r="D178" s="196">
        <v>70</v>
      </c>
      <c r="E178" s="201">
        <v>0</v>
      </c>
      <c r="F178" s="202">
        <f t="shared" si="8"/>
        <v>0</v>
      </c>
      <c r="G178" s="202">
        <f t="shared" si="9"/>
        <v>0</v>
      </c>
      <c r="H178" s="192"/>
    </row>
    <row r="179" spans="1:8" ht="32.4" x14ac:dyDescent="0.9">
      <c r="A179" s="208" t="s">
        <v>622</v>
      </c>
      <c r="B179" s="198" t="s">
        <v>345</v>
      </c>
      <c r="C179" s="196">
        <v>100</v>
      </c>
      <c r="D179" s="196">
        <v>100</v>
      </c>
      <c r="E179" s="201"/>
      <c r="F179" s="202">
        <f t="shared" si="8"/>
        <v>0</v>
      </c>
      <c r="G179" s="202">
        <f t="shared" si="9"/>
        <v>0</v>
      </c>
      <c r="H179" s="192"/>
    </row>
    <row r="180" spans="1:8" ht="32.4" x14ac:dyDescent="0.9">
      <c r="A180" s="208" t="s">
        <v>623</v>
      </c>
      <c r="B180" s="198" t="s">
        <v>356</v>
      </c>
      <c r="C180" s="196">
        <v>100</v>
      </c>
      <c r="D180" s="196">
        <v>100</v>
      </c>
      <c r="E180" s="201"/>
      <c r="F180" s="202">
        <f t="shared" si="8"/>
        <v>0</v>
      </c>
      <c r="G180" s="202">
        <f t="shared" si="9"/>
        <v>0</v>
      </c>
      <c r="H180" s="192"/>
    </row>
    <row r="181" spans="1:8" ht="32.4" x14ac:dyDescent="0.9">
      <c r="A181" s="208" t="s">
        <v>624</v>
      </c>
      <c r="B181" s="198" t="s">
        <v>345</v>
      </c>
      <c r="C181" s="196">
        <v>100</v>
      </c>
      <c r="D181" s="196">
        <v>100</v>
      </c>
      <c r="E181" s="201">
        <f>'8.9.10.11.12'!E50</f>
        <v>1414049053</v>
      </c>
      <c r="F181" s="202">
        <f>(E181*C181)/100</f>
        <v>1414049053</v>
      </c>
      <c r="G181" s="202">
        <f>(E181*D181)/100</f>
        <v>1414049053</v>
      </c>
      <c r="H181" s="192"/>
    </row>
    <row r="182" spans="1:8" ht="32.4" x14ac:dyDescent="0.9">
      <c r="A182" s="208" t="s">
        <v>625</v>
      </c>
      <c r="B182" s="198" t="s">
        <v>356</v>
      </c>
      <c r="C182" s="196">
        <v>100</v>
      </c>
      <c r="D182" s="196">
        <v>100</v>
      </c>
      <c r="E182" s="201">
        <v>0</v>
      </c>
      <c r="F182" s="202">
        <f t="shared" si="8"/>
        <v>0</v>
      </c>
      <c r="G182" s="202">
        <f t="shared" si="9"/>
        <v>0</v>
      </c>
      <c r="H182" s="192"/>
    </row>
    <row r="183" spans="1:8" ht="32.4" x14ac:dyDescent="0.9">
      <c r="A183" s="208" t="s">
        <v>626</v>
      </c>
      <c r="B183" s="198" t="s">
        <v>345</v>
      </c>
      <c r="C183" s="196">
        <v>100</v>
      </c>
      <c r="D183" s="196">
        <v>100</v>
      </c>
      <c r="E183" s="201">
        <v>0</v>
      </c>
      <c r="F183" s="202">
        <f t="shared" si="8"/>
        <v>0</v>
      </c>
      <c r="G183" s="202">
        <f t="shared" si="9"/>
        <v>0</v>
      </c>
      <c r="H183" s="192"/>
    </row>
    <row r="184" spans="1:8" ht="32.4" x14ac:dyDescent="0.9">
      <c r="A184" s="208" t="s">
        <v>275</v>
      </c>
      <c r="B184" s="198"/>
      <c r="C184" s="196"/>
      <c r="D184" s="196"/>
      <c r="E184" s="201">
        <f>E181+E172+E173</f>
        <v>2548720914</v>
      </c>
      <c r="F184" s="205">
        <f>SUM(F172:F183)</f>
        <v>2426040310.4000001</v>
      </c>
      <c r="G184" s="205">
        <f>SUM(G172:G183)</f>
        <v>2364700008.5999999</v>
      </c>
      <c r="H184" s="192"/>
    </row>
    <row r="185" spans="1:8" ht="32.4" x14ac:dyDescent="0.9">
      <c r="A185" s="208" t="s">
        <v>357</v>
      </c>
      <c r="B185" s="198"/>
      <c r="C185" s="196"/>
      <c r="D185" s="206"/>
      <c r="E185" s="201"/>
      <c r="F185" s="202"/>
      <c r="G185" s="202"/>
      <c r="H185" s="192"/>
    </row>
    <row r="186" spans="1:8" ht="32.4" x14ac:dyDescent="0.9">
      <c r="A186" s="208" t="s">
        <v>627</v>
      </c>
      <c r="B186" s="198"/>
      <c r="C186" s="196"/>
      <c r="D186" s="206"/>
      <c r="E186" s="201"/>
      <c r="F186" s="202"/>
      <c r="G186" s="202"/>
      <c r="H186" s="192"/>
    </row>
    <row r="187" spans="1:8" ht="32.4" x14ac:dyDescent="0.9">
      <c r="A187" s="208" t="s">
        <v>628</v>
      </c>
      <c r="B187" s="198" t="s">
        <v>345</v>
      </c>
      <c r="C187" s="196">
        <v>0</v>
      </c>
      <c r="D187" s="196">
        <f t="shared" ref="D187:D195" si="10">100*$F$260</f>
        <v>0</v>
      </c>
      <c r="E187" s="201"/>
      <c r="F187" s="202">
        <f t="shared" ref="F187:F195" si="11">(E187*C187)/100</f>
        <v>0</v>
      </c>
      <c r="G187" s="202">
        <f>(E187*D187)/100</f>
        <v>0</v>
      </c>
      <c r="H187" s="192"/>
    </row>
    <row r="188" spans="1:8" ht="32.4" x14ac:dyDescent="0.9">
      <c r="A188" s="208" t="s">
        <v>629</v>
      </c>
      <c r="B188" s="198" t="s">
        <v>345</v>
      </c>
      <c r="C188" s="196">
        <v>0</v>
      </c>
      <c r="D188" s="196">
        <f t="shared" si="10"/>
        <v>0</v>
      </c>
      <c r="E188" s="201"/>
      <c r="F188" s="202">
        <f>(E188*C188)/100</f>
        <v>0</v>
      </c>
      <c r="G188" s="202">
        <f t="shared" ref="G188:G195" si="12">(E188*D188)/100</f>
        <v>0</v>
      </c>
      <c r="H188" s="192"/>
    </row>
    <row r="189" spans="1:8" ht="32.4" x14ac:dyDescent="0.9">
      <c r="A189" s="208" t="s">
        <v>630</v>
      </c>
      <c r="B189" s="198" t="s">
        <v>345</v>
      </c>
      <c r="C189" s="196">
        <v>0</v>
      </c>
      <c r="D189" s="196">
        <f t="shared" si="10"/>
        <v>0</v>
      </c>
      <c r="E189" s="201"/>
      <c r="F189" s="202">
        <f>(E189*C189)/100</f>
        <v>0</v>
      </c>
      <c r="G189" s="202">
        <f t="shared" si="12"/>
        <v>0</v>
      </c>
      <c r="H189" s="192"/>
    </row>
    <row r="190" spans="1:8" ht="32.4" x14ac:dyDescent="0.9">
      <c r="A190" s="208" t="s">
        <v>631</v>
      </c>
      <c r="B190" s="198" t="s">
        <v>345</v>
      </c>
      <c r="C190" s="196">
        <v>0</v>
      </c>
      <c r="D190" s="196">
        <f t="shared" si="10"/>
        <v>0</v>
      </c>
      <c r="E190" s="201"/>
      <c r="F190" s="202">
        <f>(E190*C190)/100</f>
        <v>0</v>
      </c>
      <c r="G190" s="202">
        <f t="shared" si="12"/>
        <v>0</v>
      </c>
      <c r="H190" s="192"/>
    </row>
    <row r="191" spans="1:8" ht="32.4" x14ac:dyDescent="0.9">
      <c r="A191" s="208" t="s">
        <v>632</v>
      </c>
      <c r="B191" s="198" t="s">
        <v>358</v>
      </c>
      <c r="C191" s="196">
        <v>0</v>
      </c>
      <c r="D191" s="196">
        <f t="shared" si="10"/>
        <v>0</v>
      </c>
      <c r="E191" s="201"/>
      <c r="F191" s="202">
        <f t="shared" si="11"/>
        <v>0</v>
      </c>
      <c r="G191" s="202">
        <f t="shared" si="12"/>
        <v>0</v>
      </c>
      <c r="H191" s="192"/>
    </row>
    <row r="192" spans="1:8" ht="32.4" x14ac:dyDescent="0.9">
      <c r="A192" s="208" t="s">
        <v>633</v>
      </c>
      <c r="B192" s="198" t="s">
        <v>358</v>
      </c>
      <c r="C192" s="196">
        <v>0</v>
      </c>
      <c r="D192" s="196">
        <f t="shared" si="10"/>
        <v>0</v>
      </c>
      <c r="E192" s="201"/>
      <c r="F192" s="202">
        <f t="shared" si="11"/>
        <v>0</v>
      </c>
      <c r="G192" s="202">
        <f t="shared" si="12"/>
        <v>0</v>
      </c>
      <c r="H192" s="192"/>
    </row>
    <row r="193" spans="1:8" ht="32.4" x14ac:dyDescent="0.9">
      <c r="A193" s="208" t="s">
        <v>634</v>
      </c>
      <c r="B193" s="198" t="s">
        <v>539</v>
      </c>
      <c r="C193" s="196">
        <v>0</v>
      </c>
      <c r="D193" s="196">
        <f t="shared" si="10"/>
        <v>0</v>
      </c>
      <c r="E193" s="201"/>
      <c r="F193" s="202">
        <f t="shared" si="11"/>
        <v>0</v>
      </c>
      <c r="G193" s="202">
        <f t="shared" si="12"/>
        <v>0</v>
      </c>
      <c r="H193" s="192"/>
    </row>
    <row r="194" spans="1:8" ht="32.4" x14ac:dyDescent="0.9">
      <c r="A194" s="208" t="s">
        <v>635</v>
      </c>
      <c r="B194" s="198" t="s">
        <v>539</v>
      </c>
      <c r="C194" s="196">
        <v>0</v>
      </c>
      <c r="D194" s="196">
        <f t="shared" si="10"/>
        <v>0</v>
      </c>
      <c r="E194" s="201"/>
      <c r="F194" s="202">
        <f t="shared" si="11"/>
        <v>0</v>
      </c>
      <c r="G194" s="202">
        <f t="shared" si="12"/>
        <v>0</v>
      </c>
      <c r="H194" s="192"/>
    </row>
    <row r="195" spans="1:8" ht="32.4" x14ac:dyDescent="0.9">
      <c r="A195" s="208" t="s">
        <v>636</v>
      </c>
      <c r="B195" s="198" t="s">
        <v>539</v>
      </c>
      <c r="C195" s="196">
        <v>0</v>
      </c>
      <c r="D195" s="196">
        <f t="shared" si="10"/>
        <v>0</v>
      </c>
      <c r="E195" s="201"/>
      <c r="F195" s="202">
        <f t="shared" si="11"/>
        <v>0</v>
      </c>
      <c r="G195" s="202">
        <f t="shared" si="12"/>
        <v>0</v>
      </c>
      <c r="H195" s="192"/>
    </row>
    <row r="196" spans="1:8" ht="32.4" x14ac:dyDescent="0.9">
      <c r="A196" s="208" t="s">
        <v>637</v>
      </c>
      <c r="B196" s="198"/>
      <c r="C196" s="196"/>
      <c r="D196" s="196"/>
      <c r="E196" s="201">
        <f>SUM(E187:E195)</f>
        <v>0</v>
      </c>
      <c r="F196" s="202">
        <f>SUM(F187:F195)</f>
        <v>0</v>
      </c>
      <c r="G196" s="202">
        <f>SUM(G187:G195)</f>
        <v>0</v>
      </c>
      <c r="H196" s="192"/>
    </row>
    <row r="197" spans="1:8" ht="32.4" x14ac:dyDescent="0.9">
      <c r="A197" s="208" t="s">
        <v>638</v>
      </c>
      <c r="B197" s="198"/>
      <c r="C197" s="196"/>
      <c r="D197" s="196"/>
      <c r="E197" s="201">
        <f>E196+E184</f>
        <v>2548720914</v>
      </c>
      <c r="F197" s="202">
        <f>F196+F184</f>
        <v>2426040310.4000001</v>
      </c>
      <c r="G197" s="202">
        <f>G196+G184</f>
        <v>2364700008.5999999</v>
      </c>
      <c r="H197" s="192"/>
    </row>
    <row r="198" spans="1:8" ht="32.4" x14ac:dyDescent="0.9">
      <c r="A198" s="208"/>
      <c r="B198" s="198"/>
      <c r="C198" s="196"/>
      <c r="D198" s="196"/>
      <c r="E198" s="201">
        <f>E169-E197</f>
        <v>109685342405</v>
      </c>
      <c r="F198" s="202">
        <f>F169-F197</f>
        <v>83335504717.000015</v>
      </c>
      <c r="G198" s="202">
        <f>G169-G197</f>
        <v>105275466566.7</v>
      </c>
      <c r="H198" s="192"/>
    </row>
  </sheetData>
  <mergeCells count="7">
    <mergeCell ref="A1:G1"/>
    <mergeCell ref="A2:G2"/>
    <mergeCell ref="A3:A4"/>
    <mergeCell ref="B3:B4"/>
    <mergeCell ref="C3:D3"/>
    <mergeCell ref="E3:E4"/>
    <mergeCell ref="F3:G3"/>
  </mergeCells>
  <printOptions horizontalCentered="1"/>
  <pageMargins left="0.23622047244094491" right="0.23622047244094491" top="0.74803149606299213" bottom="0.74803149606299213" header="0.31496062992125984" footer="0.31496062992125984"/>
  <pageSetup paperSize="9" scale="39" fitToHeight="0" orientation="landscape" r:id="rId1"/>
  <headerFooter differentOddEven="1">
    <oddFooter>&amp;C&amp;18</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F8B74-7407-4DCD-AA2D-AF560A4DAD67}">
  <sheetPr>
    <pageSetUpPr fitToPage="1"/>
  </sheetPr>
  <dimension ref="A1:R61"/>
  <sheetViews>
    <sheetView rightToLeft="1" view="pageBreakPreview" topLeftCell="A4" zoomScale="70" zoomScaleNormal="51" zoomScaleSheetLayoutView="70" workbookViewId="0">
      <selection activeCell="A11" sqref="A11"/>
    </sheetView>
  </sheetViews>
  <sheetFormatPr defaultColWidth="50.33203125" defaultRowHeight="21" x14ac:dyDescent="0.4"/>
  <cols>
    <col min="1" max="1" width="53.5546875" style="408" customWidth="1"/>
    <col min="2" max="2" width="82.6640625" style="408" bestFit="1" customWidth="1"/>
    <col min="3" max="3" width="7.88671875" style="408" bestFit="1" customWidth="1"/>
    <col min="4" max="4" width="8.88671875" style="408" bestFit="1" customWidth="1"/>
    <col min="5" max="5" width="26.5546875" style="408" bestFit="1" customWidth="1"/>
    <col min="6" max="6" width="20.33203125" style="408" customWidth="1"/>
    <col min="7" max="7" width="21.109375" style="408" customWidth="1"/>
    <col min="8" max="8" width="4.5546875" style="408" customWidth="1"/>
    <col min="9" max="9" width="7.109375" style="408" bestFit="1" customWidth="1"/>
    <col min="10" max="10" width="26" style="408" customWidth="1"/>
    <col min="11" max="11" width="16.33203125" style="408" customWidth="1"/>
    <col min="12" max="12" width="23.6640625" style="408" customWidth="1"/>
    <col min="13" max="13" width="24.6640625" style="408" customWidth="1"/>
    <col min="14" max="14" width="38" style="408" customWidth="1"/>
    <col min="15" max="15" width="16.44140625" style="408" bestFit="1" customWidth="1"/>
    <col min="16" max="16" width="31.6640625" style="408" customWidth="1"/>
    <col min="17" max="17" width="31.33203125" style="408" bestFit="1" customWidth="1"/>
    <col min="18" max="18" width="35.109375" style="408" customWidth="1"/>
    <col min="19" max="19" width="4.6640625" style="408" customWidth="1"/>
    <col min="20" max="16384" width="50.33203125" style="408"/>
  </cols>
  <sheetData>
    <row r="1" spans="1:18" ht="27" x14ac:dyDescent="0.4">
      <c r="A1" s="950" t="s">
        <v>698</v>
      </c>
      <c r="B1" s="951"/>
      <c r="C1" s="951"/>
      <c r="D1" s="951"/>
      <c r="E1" s="951"/>
      <c r="F1" s="951"/>
      <c r="G1" s="952"/>
    </row>
    <row r="2" spans="1:18" ht="27" x14ac:dyDescent="0.4">
      <c r="A2" s="953" t="s">
        <v>359</v>
      </c>
      <c r="B2" s="954" t="s">
        <v>324</v>
      </c>
      <c r="C2" s="955" t="s">
        <v>325</v>
      </c>
      <c r="D2" s="955"/>
      <c r="E2" s="956" t="s">
        <v>326</v>
      </c>
      <c r="F2" s="956" t="s">
        <v>327</v>
      </c>
      <c r="G2" s="956"/>
    </row>
    <row r="3" spans="1:18" ht="108" x14ac:dyDescent="0.4">
      <c r="A3" s="953"/>
      <c r="B3" s="954"/>
      <c r="C3" s="409" t="s">
        <v>280</v>
      </c>
      <c r="D3" s="409" t="s">
        <v>281</v>
      </c>
      <c r="E3" s="956"/>
      <c r="F3" s="410" t="s">
        <v>280</v>
      </c>
      <c r="G3" s="410" t="s">
        <v>281</v>
      </c>
    </row>
    <row r="4" spans="1:18" ht="27" x14ac:dyDescent="0.75">
      <c r="A4" s="411" t="s">
        <v>360</v>
      </c>
      <c r="B4" s="412"/>
      <c r="C4" s="413"/>
      <c r="D4" s="413"/>
      <c r="E4" s="414"/>
      <c r="F4" s="415"/>
      <c r="G4" s="415"/>
    </row>
    <row r="5" spans="1:18" ht="27" x14ac:dyDescent="0.75">
      <c r="A5" s="411" t="s">
        <v>639</v>
      </c>
      <c r="B5" s="412"/>
      <c r="C5" s="413"/>
      <c r="D5" s="413"/>
      <c r="E5" s="414"/>
      <c r="F5" s="415"/>
      <c r="G5" s="415"/>
    </row>
    <row r="6" spans="1:18" ht="27" x14ac:dyDescent="0.75">
      <c r="A6" s="411" t="s">
        <v>640</v>
      </c>
      <c r="B6" s="412"/>
      <c r="C6" s="413"/>
      <c r="D6" s="413"/>
      <c r="E6" s="414"/>
      <c r="F6" s="415"/>
      <c r="G6" s="415"/>
    </row>
    <row r="7" spans="1:18" ht="50.4" x14ac:dyDescent="0.75">
      <c r="A7" s="411" t="s">
        <v>641</v>
      </c>
      <c r="B7" s="412" t="s">
        <v>361</v>
      </c>
      <c r="C7" s="413">
        <v>50</v>
      </c>
      <c r="D7" s="413">
        <v>500</v>
      </c>
      <c r="E7" s="414">
        <f>N10</f>
        <v>5454000000</v>
      </c>
      <c r="F7" s="415">
        <f>(E7*C7)/100</f>
        <v>2727000000</v>
      </c>
      <c r="G7" s="415">
        <f>(E7*D7)/100</f>
        <v>27270000000</v>
      </c>
      <c r="I7" s="478" t="s">
        <v>285</v>
      </c>
      <c r="J7" s="479" t="s">
        <v>328</v>
      </c>
      <c r="K7" s="480" t="s">
        <v>329</v>
      </c>
      <c r="L7" s="481" t="s">
        <v>330</v>
      </c>
      <c r="M7" s="481" t="s">
        <v>331</v>
      </c>
      <c r="N7" s="481" t="s">
        <v>332</v>
      </c>
      <c r="O7" s="481" t="s">
        <v>280</v>
      </c>
      <c r="P7" s="481" t="s">
        <v>281</v>
      </c>
      <c r="Q7" s="481" t="s">
        <v>280</v>
      </c>
      <c r="R7" s="481" t="s">
        <v>333</v>
      </c>
    </row>
    <row r="8" spans="1:18" ht="50.4" x14ac:dyDescent="0.75">
      <c r="A8" s="411" t="s">
        <v>642</v>
      </c>
      <c r="B8" s="412" t="s">
        <v>361</v>
      </c>
      <c r="C8" s="413">
        <v>20</v>
      </c>
      <c r="D8" s="413">
        <v>200</v>
      </c>
      <c r="E8" s="414">
        <v>0</v>
      </c>
      <c r="F8" s="415">
        <f t="shared" ref="F8:F60" si="0">(E8*C8)/100</f>
        <v>0</v>
      </c>
      <c r="G8" s="415">
        <f t="shared" ref="G8:G60" si="1">(E8*D8)/100</f>
        <v>0</v>
      </c>
      <c r="I8" s="478">
        <v>1</v>
      </c>
      <c r="J8" s="479" t="s">
        <v>334</v>
      </c>
      <c r="K8" s="482" t="s">
        <v>309</v>
      </c>
      <c r="L8" s="483">
        <v>20176</v>
      </c>
      <c r="M8" s="483">
        <v>1850000</v>
      </c>
      <c r="N8" s="483">
        <f>L8*M8</f>
        <v>37325600000</v>
      </c>
      <c r="O8" s="483">
        <v>20</v>
      </c>
      <c r="P8" s="483">
        <v>200</v>
      </c>
      <c r="Q8" s="483">
        <f>(N8*O8)/100</f>
        <v>7465120000</v>
      </c>
      <c r="R8" s="483">
        <f>(N8*P8)/100</f>
        <v>74651200000</v>
      </c>
    </row>
    <row r="9" spans="1:18" ht="50.4" x14ac:dyDescent="0.75">
      <c r="A9" s="411" t="s">
        <v>643</v>
      </c>
      <c r="B9" s="412" t="s">
        <v>361</v>
      </c>
      <c r="C9" s="413">
        <v>20</v>
      </c>
      <c r="D9" s="413">
        <v>200</v>
      </c>
      <c r="E9" s="414"/>
      <c r="F9" s="415">
        <f t="shared" si="0"/>
        <v>0</v>
      </c>
      <c r="G9" s="415">
        <f t="shared" si="1"/>
        <v>0</v>
      </c>
      <c r="I9" s="478">
        <v>2</v>
      </c>
      <c r="J9" s="479" t="s">
        <v>437</v>
      </c>
      <c r="K9" s="482" t="s">
        <v>434</v>
      </c>
      <c r="L9" s="483">
        <v>6370</v>
      </c>
      <c r="M9" s="483">
        <v>1800000</v>
      </c>
      <c r="N9" s="483">
        <f>L9*M9</f>
        <v>11466000000</v>
      </c>
      <c r="O9" s="483">
        <v>50</v>
      </c>
      <c r="P9" s="483">
        <v>500</v>
      </c>
      <c r="Q9" s="483">
        <f>(N9*O9)/100</f>
        <v>5733000000</v>
      </c>
      <c r="R9" s="483">
        <f>(N9*P9)/100</f>
        <v>57330000000</v>
      </c>
    </row>
    <row r="10" spans="1:18" ht="27" x14ac:dyDescent="0.75">
      <c r="A10" s="411" t="s">
        <v>644</v>
      </c>
      <c r="B10" s="412"/>
      <c r="C10" s="413"/>
      <c r="D10" s="413"/>
      <c r="E10" s="414"/>
      <c r="F10" s="415"/>
      <c r="G10" s="415"/>
      <c r="I10" s="676">
        <v>3</v>
      </c>
      <c r="J10" s="677" t="s">
        <v>437</v>
      </c>
      <c r="K10" s="678" t="s">
        <v>722</v>
      </c>
      <c r="L10" s="679">
        <v>6060</v>
      </c>
      <c r="M10" s="679">
        <v>900000</v>
      </c>
      <c r="N10" s="679">
        <f>L10*M10</f>
        <v>5454000000</v>
      </c>
      <c r="O10" s="679">
        <v>50</v>
      </c>
      <c r="P10" s="679">
        <v>500</v>
      </c>
      <c r="Q10" s="679">
        <f>(N10*O10)/100</f>
        <v>2727000000</v>
      </c>
      <c r="R10" s="679">
        <f>(N10*P10)/100</f>
        <v>27270000000</v>
      </c>
    </row>
    <row r="11" spans="1:18" ht="50.4" x14ac:dyDescent="0.75">
      <c r="A11" s="411" t="s">
        <v>645</v>
      </c>
      <c r="B11" s="412" t="s">
        <v>361</v>
      </c>
      <c r="C11" s="413">
        <v>40</v>
      </c>
      <c r="D11" s="413">
        <v>400</v>
      </c>
      <c r="E11" s="414"/>
      <c r="F11" s="415">
        <f t="shared" si="0"/>
        <v>0</v>
      </c>
      <c r="G11" s="415">
        <f t="shared" si="1"/>
        <v>0</v>
      </c>
      <c r="I11" s="484"/>
      <c r="J11" s="479" t="s">
        <v>726</v>
      </c>
      <c r="K11" s="484"/>
      <c r="L11" s="484"/>
      <c r="M11" s="483">
        <f>M9+M10</f>
        <v>2700000</v>
      </c>
      <c r="N11" s="484"/>
      <c r="O11" s="484"/>
      <c r="P11" s="484"/>
      <c r="Q11" s="484"/>
      <c r="R11" s="484"/>
    </row>
    <row r="12" spans="1:18" ht="50.4" x14ac:dyDescent="0.75">
      <c r="A12" s="411" t="s">
        <v>646</v>
      </c>
      <c r="B12" s="412" t="s">
        <v>361</v>
      </c>
      <c r="C12" s="413">
        <v>20</v>
      </c>
      <c r="D12" s="413">
        <v>200</v>
      </c>
      <c r="E12" s="414">
        <v>0</v>
      </c>
      <c r="F12" s="415">
        <f t="shared" si="0"/>
        <v>0</v>
      </c>
      <c r="G12" s="415">
        <f t="shared" si="1"/>
        <v>0</v>
      </c>
      <c r="I12" s="484"/>
      <c r="J12" s="479" t="s">
        <v>727</v>
      </c>
      <c r="K12" s="484"/>
      <c r="L12" s="484"/>
      <c r="M12" s="483">
        <f>M8</f>
        <v>1850000</v>
      </c>
      <c r="N12" s="484"/>
      <c r="O12" s="484"/>
      <c r="P12" s="484"/>
      <c r="Q12" s="484"/>
      <c r="R12" s="484"/>
    </row>
    <row r="13" spans="1:18" ht="50.4" x14ac:dyDescent="0.75">
      <c r="A13" s="411" t="s">
        <v>647</v>
      </c>
      <c r="B13" s="412" t="s">
        <v>361</v>
      </c>
      <c r="C13" s="413">
        <v>60</v>
      </c>
      <c r="D13" s="413">
        <v>600</v>
      </c>
      <c r="E13" s="414"/>
      <c r="F13" s="415">
        <f t="shared" si="0"/>
        <v>0</v>
      </c>
      <c r="G13" s="415">
        <f t="shared" si="1"/>
        <v>0</v>
      </c>
    </row>
    <row r="14" spans="1:18" ht="50.4" x14ac:dyDescent="0.75">
      <c r="A14" s="411" t="s">
        <v>648</v>
      </c>
      <c r="B14" s="412" t="s">
        <v>361</v>
      </c>
      <c r="C14" s="413">
        <v>30</v>
      </c>
      <c r="D14" s="413">
        <v>300</v>
      </c>
      <c r="E14" s="414"/>
      <c r="F14" s="415">
        <f t="shared" si="0"/>
        <v>0</v>
      </c>
      <c r="G14" s="415">
        <f t="shared" si="1"/>
        <v>0</v>
      </c>
    </row>
    <row r="15" spans="1:18" ht="50.4" x14ac:dyDescent="0.75">
      <c r="A15" s="411" t="s">
        <v>649</v>
      </c>
      <c r="B15" s="412" t="s">
        <v>361</v>
      </c>
      <c r="C15" s="413">
        <v>60</v>
      </c>
      <c r="D15" s="413">
        <v>600</v>
      </c>
      <c r="E15" s="414"/>
      <c r="F15" s="415">
        <f t="shared" si="0"/>
        <v>0</v>
      </c>
      <c r="G15" s="415">
        <f t="shared" si="1"/>
        <v>0</v>
      </c>
    </row>
    <row r="16" spans="1:18" ht="27" x14ac:dyDescent="0.75">
      <c r="A16" s="411" t="s">
        <v>650</v>
      </c>
      <c r="B16" s="412"/>
      <c r="C16" s="413"/>
      <c r="D16" s="413"/>
      <c r="E16" s="414"/>
      <c r="F16" s="415"/>
      <c r="G16" s="415"/>
    </row>
    <row r="17" spans="1:11" ht="50.4" x14ac:dyDescent="0.75">
      <c r="A17" s="411" t="s">
        <v>651</v>
      </c>
      <c r="B17" s="412" t="s">
        <v>362</v>
      </c>
      <c r="C17" s="413">
        <v>100</v>
      </c>
      <c r="D17" s="413">
        <v>1000</v>
      </c>
      <c r="E17" s="414"/>
      <c r="F17" s="415">
        <f t="shared" si="0"/>
        <v>0</v>
      </c>
      <c r="G17" s="415">
        <f t="shared" si="1"/>
        <v>0</v>
      </c>
    </row>
    <row r="18" spans="1:11" ht="50.4" x14ac:dyDescent="0.75">
      <c r="A18" s="411" t="s">
        <v>652</v>
      </c>
      <c r="B18" s="412" t="s">
        <v>362</v>
      </c>
      <c r="C18" s="413">
        <v>50</v>
      </c>
      <c r="D18" s="413">
        <v>500</v>
      </c>
      <c r="E18" s="414"/>
      <c r="F18" s="415">
        <f t="shared" si="0"/>
        <v>0</v>
      </c>
      <c r="G18" s="415">
        <f t="shared" si="1"/>
        <v>0</v>
      </c>
    </row>
    <row r="19" spans="1:11" ht="50.4" x14ac:dyDescent="0.75">
      <c r="A19" s="411" t="s">
        <v>653</v>
      </c>
      <c r="B19" s="412" t="s">
        <v>362</v>
      </c>
      <c r="C19" s="413">
        <v>40</v>
      </c>
      <c r="D19" s="413">
        <v>400</v>
      </c>
      <c r="E19" s="414"/>
      <c r="F19" s="415">
        <f t="shared" si="0"/>
        <v>0</v>
      </c>
      <c r="G19" s="415">
        <f t="shared" si="1"/>
        <v>0</v>
      </c>
    </row>
    <row r="20" spans="1:11" ht="27" x14ac:dyDescent="0.75">
      <c r="A20" s="411" t="s">
        <v>654</v>
      </c>
      <c r="B20" s="412"/>
      <c r="C20" s="413"/>
      <c r="D20" s="413"/>
      <c r="E20" s="414"/>
      <c r="F20" s="415"/>
      <c r="G20" s="415"/>
      <c r="K20" s="587">
        <f>F20-J20</f>
        <v>0</v>
      </c>
    </row>
    <row r="21" spans="1:11" ht="75.599999999999994" x14ac:dyDescent="0.75">
      <c r="A21" s="411" t="s">
        <v>655</v>
      </c>
      <c r="B21" s="412" t="s">
        <v>363</v>
      </c>
      <c r="C21" s="413">
        <v>100</v>
      </c>
      <c r="D21" s="413">
        <v>1000</v>
      </c>
      <c r="E21" s="414"/>
      <c r="F21" s="415">
        <f t="shared" si="0"/>
        <v>0</v>
      </c>
      <c r="G21" s="415">
        <f t="shared" si="1"/>
        <v>0</v>
      </c>
    </row>
    <row r="22" spans="1:11" ht="75.599999999999994" x14ac:dyDescent="0.75">
      <c r="A22" s="411" t="s">
        <v>656</v>
      </c>
      <c r="B22" s="412" t="s">
        <v>363</v>
      </c>
      <c r="C22" s="413">
        <v>50</v>
      </c>
      <c r="D22" s="413">
        <v>500</v>
      </c>
      <c r="E22" s="414"/>
      <c r="F22" s="415">
        <f t="shared" si="0"/>
        <v>0</v>
      </c>
      <c r="G22" s="415">
        <f t="shared" si="1"/>
        <v>0</v>
      </c>
    </row>
    <row r="23" spans="1:11" ht="75.599999999999994" x14ac:dyDescent="0.75">
      <c r="A23" s="411" t="s">
        <v>657</v>
      </c>
      <c r="B23" s="412" t="s">
        <v>363</v>
      </c>
      <c r="C23" s="413">
        <v>80</v>
      </c>
      <c r="D23" s="413">
        <v>800</v>
      </c>
      <c r="E23" s="414"/>
      <c r="F23" s="415">
        <f t="shared" si="0"/>
        <v>0</v>
      </c>
      <c r="G23" s="415">
        <f t="shared" si="1"/>
        <v>0</v>
      </c>
    </row>
    <row r="24" spans="1:11" ht="27" x14ac:dyDescent="0.75">
      <c r="A24" s="411" t="s">
        <v>658</v>
      </c>
      <c r="B24" s="412"/>
      <c r="C24" s="413"/>
      <c r="D24" s="413"/>
      <c r="E24" s="414"/>
      <c r="F24" s="415"/>
      <c r="G24" s="415"/>
    </row>
    <row r="25" spans="1:11" ht="100.8" x14ac:dyDescent="0.75">
      <c r="A25" s="411" t="s">
        <v>659</v>
      </c>
      <c r="B25" s="412" t="s">
        <v>364</v>
      </c>
      <c r="C25" s="413">
        <v>10</v>
      </c>
      <c r="D25" s="413">
        <v>100</v>
      </c>
      <c r="E25" s="414"/>
      <c r="F25" s="415">
        <f t="shared" si="0"/>
        <v>0</v>
      </c>
      <c r="G25" s="415">
        <f t="shared" si="1"/>
        <v>0</v>
      </c>
    </row>
    <row r="26" spans="1:11" ht="100.8" x14ac:dyDescent="0.75">
      <c r="A26" s="411" t="s">
        <v>660</v>
      </c>
      <c r="B26" s="412" t="s">
        <v>365</v>
      </c>
      <c r="C26" s="413">
        <v>50</v>
      </c>
      <c r="D26" s="413">
        <v>500</v>
      </c>
      <c r="E26" s="414">
        <f>(0.015*H24)/1000000</f>
        <v>0</v>
      </c>
      <c r="F26" s="415">
        <f t="shared" si="0"/>
        <v>0</v>
      </c>
      <c r="G26" s="415">
        <f t="shared" si="1"/>
        <v>0</v>
      </c>
    </row>
    <row r="27" spans="1:11" ht="27" x14ac:dyDescent="0.75">
      <c r="A27" s="411" t="s">
        <v>366</v>
      </c>
      <c r="B27" s="412"/>
      <c r="C27" s="413"/>
      <c r="D27" s="413"/>
      <c r="E27" s="414"/>
      <c r="F27" s="415"/>
      <c r="G27" s="415"/>
    </row>
    <row r="28" spans="1:11" ht="27" x14ac:dyDescent="0.75">
      <c r="A28" s="411" t="s">
        <v>661</v>
      </c>
      <c r="B28" s="412"/>
      <c r="C28" s="413"/>
      <c r="D28" s="413"/>
      <c r="E28" s="414"/>
      <c r="F28" s="415"/>
      <c r="G28" s="415"/>
    </row>
    <row r="29" spans="1:11" ht="126" x14ac:dyDescent="0.75">
      <c r="A29" s="411" t="s">
        <v>662</v>
      </c>
      <c r="B29" s="412" t="s">
        <v>367</v>
      </c>
      <c r="C29" s="413">
        <v>1</v>
      </c>
      <c r="D29" s="413">
        <v>10</v>
      </c>
      <c r="E29" s="414"/>
      <c r="F29" s="415">
        <f t="shared" si="0"/>
        <v>0</v>
      </c>
      <c r="G29" s="415">
        <f t="shared" si="1"/>
        <v>0</v>
      </c>
    </row>
    <row r="30" spans="1:11" ht="126" x14ac:dyDescent="0.75">
      <c r="A30" s="411" t="s">
        <v>663</v>
      </c>
      <c r="B30" s="412" t="s">
        <v>367</v>
      </c>
      <c r="C30" s="413">
        <v>3</v>
      </c>
      <c r="D30" s="413">
        <v>30</v>
      </c>
      <c r="E30" s="414"/>
      <c r="F30" s="415">
        <f t="shared" si="0"/>
        <v>0</v>
      </c>
      <c r="G30" s="415">
        <f t="shared" si="1"/>
        <v>0</v>
      </c>
    </row>
    <row r="31" spans="1:11" ht="126" x14ac:dyDescent="0.75">
      <c r="A31" s="411" t="s">
        <v>664</v>
      </c>
      <c r="B31" s="412" t="s">
        <v>367</v>
      </c>
      <c r="C31" s="413">
        <v>4</v>
      </c>
      <c r="D31" s="413">
        <v>40</v>
      </c>
      <c r="E31" s="414"/>
      <c r="F31" s="415">
        <f t="shared" si="0"/>
        <v>0</v>
      </c>
      <c r="G31" s="415">
        <f t="shared" si="1"/>
        <v>0</v>
      </c>
    </row>
    <row r="32" spans="1:11" ht="126" x14ac:dyDescent="0.75">
      <c r="A32" s="411" t="s">
        <v>665</v>
      </c>
      <c r="B32" s="412" t="s">
        <v>367</v>
      </c>
      <c r="C32" s="413">
        <v>3</v>
      </c>
      <c r="D32" s="413">
        <v>30</v>
      </c>
      <c r="E32" s="414"/>
      <c r="F32" s="415">
        <f t="shared" si="0"/>
        <v>0</v>
      </c>
      <c r="G32" s="415">
        <f t="shared" si="1"/>
        <v>0</v>
      </c>
    </row>
    <row r="33" spans="1:7" ht="126" x14ac:dyDescent="0.75">
      <c r="A33" s="411" t="s">
        <v>666</v>
      </c>
      <c r="B33" s="412" t="s">
        <v>367</v>
      </c>
      <c r="C33" s="413">
        <v>4</v>
      </c>
      <c r="D33" s="413">
        <v>40</v>
      </c>
      <c r="E33" s="414"/>
      <c r="F33" s="415">
        <f t="shared" si="0"/>
        <v>0</v>
      </c>
      <c r="G33" s="415">
        <f t="shared" si="1"/>
        <v>0</v>
      </c>
    </row>
    <row r="34" spans="1:7" ht="27" x14ac:dyDescent="0.75">
      <c r="A34" s="411" t="s">
        <v>368</v>
      </c>
      <c r="B34" s="412"/>
      <c r="C34" s="413"/>
      <c r="D34" s="413"/>
      <c r="E34" s="414"/>
      <c r="F34" s="415"/>
      <c r="G34" s="415"/>
    </row>
    <row r="35" spans="1:7" ht="27" x14ac:dyDescent="0.75">
      <c r="A35" s="411" t="s">
        <v>667</v>
      </c>
      <c r="B35" s="412"/>
      <c r="C35" s="413"/>
      <c r="D35" s="413"/>
      <c r="E35" s="414"/>
      <c r="F35" s="415"/>
      <c r="G35" s="415"/>
    </row>
    <row r="36" spans="1:7" ht="27" x14ac:dyDescent="0.75">
      <c r="A36" s="411" t="s">
        <v>668</v>
      </c>
      <c r="B36" s="412"/>
      <c r="C36" s="413"/>
      <c r="D36" s="413"/>
      <c r="E36" s="414"/>
      <c r="F36" s="415"/>
      <c r="G36" s="415"/>
    </row>
    <row r="37" spans="1:7" ht="27" x14ac:dyDescent="0.75">
      <c r="A37" s="411" t="s">
        <v>669</v>
      </c>
      <c r="B37" s="412"/>
      <c r="C37" s="413"/>
      <c r="D37" s="413"/>
      <c r="E37" s="414"/>
      <c r="F37" s="415"/>
      <c r="G37" s="415"/>
    </row>
    <row r="38" spans="1:7" ht="27" x14ac:dyDescent="0.75">
      <c r="A38" s="411" t="s">
        <v>670</v>
      </c>
      <c r="B38" s="412" t="s">
        <v>369</v>
      </c>
      <c r="C38" s="413">
        <v>20</v>
      </c>
      <c r="D38" s="413">
        <v>20</v>
      </c>
      <c r="E38" s="414"/>
      <c r="F38" s="415">
        <f t="shared" si="0"/>
        <v>0</v>
      </c>
      <c r="G38" s="415">
        <f t="shared" si="1"/>
        <v>0</v>
      </c>
    </row>
    <row r="39" spans="1:7" ht="27" x14ac:dyDescent="0.75">
      <c r="A39" s="411" t="s">
        <v>671</v>
      </c>
      <c r="B39" s="412" t="s">
        <v>369</v>
      </c>
      <c r="C39" s="413">
        <v>20</v>
      </c>
      <c r="D39" s="413">
        <v>20</v>
      </c>
      <c r="E39" s="414"/>
      <c r="F39" s="415">
        <f t="shared" si="0"/>
        <v>0</v>
      </c>
      <c r="G39" s="415">
        <f t="shared" si="1"/>
        <v>0</v>
      </c>
    </row>
    <row r="40" spans="1:7" ht="27" x14ac:dyDescent="0.75">
      <c r="A40" s="411" t="s">
        <v>672</v>
      </c>
      <c r="B40" s="412" t="s">
        <v>369</v>
      </c>
      <c r="C40" s="413">
        <v>30</v>
      </c>
      <c r="D40" s="413">
        <v>30</v>
      </c>
      <c r="E40" s="414"/>
      <c r="F40" s="415">
        <f t="shared" si="0"/>
        <v>0</v>
      </c>
      <c r="G40" s="415">
        <f t="shared" si="1"/>
        <v>0</v>
      </c>
    </row>
    <row r="41" spans="1:7" ht="27" x14ac:dyDescent="0.75">
      <c r="A41" s="411" t="s">
        <v>673</v>
      </c>
      <c r="B41" s="412"/>
      <c r="C41" s="413"/>
      <c r="D41" s="413"/>
      <c r="E41" s="414"/>
      <c r="F41" s="415"/>
      <c r="G41" s="415"/>
    </row>
    <row r="42" spans="1:7" ht="27" x14ac:dyDescent="0.75">
      <c r="A42" s="411" t="s">
        <v>674</v>
      </c>
      <c r="B42" s="412" t="s">
        <v>370</v>
      </c>
      <c r="C42" s="413">
        <v>20</v>
      </c>
      <c r="D42" s="413">
        <v>20</v>
      </c>
      <c r="E42" s="414"/>
      <c r="F42" s="415">
        <f t="shared" si="0"/>
        <v>0</v>
      </c>
      <c r="G42" s="415">
        <f t="shared" si="1"/>
        <v>0</v>
      </c>
    </row>
    <row r="43" spans="1:7" ht="27" x14ac:dyDescent="0.75">
      <c r="A43" s="411" t="s">
        <v>675</v>
      </c>
      <c r="B43" s="412"/>
      <c r="C43" s="413"/>
      <c r="D43" s="413"/>
      <c r="E43" s="414"/>
      <c r="F43" s="415"/>
      <c r="G43" s="415"/>
    </row>
    <row r="44" spans="1:7" ht="27" x14ac:dyDescent="0.75">
      <c r="A44" s="411" t="s">
        <v>676</v>
      </c>
      <c r="B44" s="412" t="s">
        <v>370</v>
      </c>
      <c r="C44" s="413">
        <v>20</v>
      </c>
      <c r="D44" s="413">
        <v>20</v>
      </c>
      <c r="E44" s="414"/>
      <c r="F44" s="415">
        <f t="shared" si="0"/>
        <v>0</v>
      </c>
      <c r="G44" s="415">
        <f t="shared" si="1"/>
        <v>0</v>
      </c>
    </row>
    <row r="45" spans="1:7" ht="27" x14ac:dyDescent="0.75">
      <c r="A45" s="411" t="s">
        <v>677</v>
      </c>
      <c r="B45" s="412" t="s">
        <v>370</v>
      </c>
      <c r="C45" s="413">
        <v>30</v>
      </c>
      <c r="D45" s="413">
        <v>30</v>
      </c>
      <c r="E45" s="414"/>
      <c r="F45" s="415">
        <f t="shared" si="0"/>
        <v>0</v>
      </c>
      <c r="G45" s="415">
        <f t="shared" si="1"/>
        <v>0</v>
      </c>
    </row>
    <row r="46" spans="1:7" ht="27" x14ac:dyDescent="0.75">
      <c r="A46" s="411" t="s">
        <v>678</v>
      </c>
      <c r="B46" s="412"/>
      <c r="C46" s="413"/>
      <c r="D46" s="413"/>
      <c r="E46" s="414"/>
      <c r="F46" s="415"/>
      <c r="G46" s="415"/>
    </row>
    <row r="47" spans="1:7" ht="50.4" x14ac:dyDescent="0.75">
      <c r="A47" s="411" t="s">
        <v>679</v>
      </c>
      <c r="B47" s="412" t="s">
        <v>371</v>
      </c>
      <c r="C47" s="413">
        <v>10</v>
      </c>
      <c r="D47" s="413">
        <v>10</v>
      </c>
      <c r="E47" s="414"/>
      <c r="F47" s="415">
        <f t="shared" si="0"/>
        <v>0</v>
      </c>
      <c r="G47" s="415">
        <f t="shared" si="1"/>
        <v>0</v>
      </c>
    </row>
    <row r="48" spans="1:7" ht="27" x14ac:dyDescent="0.75">
      <c r="A48" s="411" t="s">
        <v>680</v>
      </c>
      <c r="B48" s="412" t="s">
        <v>371</v>
      </c>
      <c r="C48" s="413">
        <v>20</v>
      </c>
      <c r="D48" s="413">
        <v>20</v>
      </c>
      <c r="E48" s="414"/>
      <c r="F48" s="415">
        <f t="shared" si="0"/>
        <v>0</v>
      </c>
      <c r="G48" s="415">
        <f t="shared" si="1"/>
        <v>0</v>
      </c>
    </row>
    <row r="49" spans="1:7" ht="27" x14ac:dyDescent="0.75">
      <c r="A49" s="411" t="s">
        <v>681</v>
      </c>
      <c r="B49" s="412" t="s">
        <v>682</v>
      </c>
      <c r="C49" s="413">
        <v>40</v>
      </c>
      <c r="D49" s="413">
        <v>40</v>
      </c>
      <c r="E49" s="414"/>
      <c r="F49" s="415">
        <f t="shared" si="0"/>
        <v>0</v>
      </c>
      <c r="G49" s="415">
        <f t="shared" si="1"/>
        <v>0</v>
      </c>
    </row>
    <row r="50" spans="1:7" ht="27" x14ac:dyDescent="0.75">
      <c r="A50" s="411" t="s">
        <v>683</v>
      </c>
      <c r="B50" s="412" t="s">
        <v>371</v>
      </c>
      <c r="C50" s="413">
        <v>20</v>
      </c>
      <c r="D50" s="413">
        <v>20</v>
      </c>
      <c r="E50" s="414"/>
      <c r="F50" s="415">
        <f t="shared" si="0"/>
        <v>0</v>
      </c>
      <c r="G50" s="415">
        <f t="shared" si="1"/>
        <v>0</v>
      </c>
    </row>
    <row r="51" spans="1:7" ht="27" x14ac:dyDescent="0.75">
      <c r="A51" s="411" t="s">
        <v>684</v>
      </c>
      <c r="B51" s="412" t="s">
        <v>371</v>
      </c>
      <c r="C51" s="413">
        <v>20</v>
      </c>
      <c r="D51" s="413">
        <v>20</v>
      </c>
      <c r="E51" s="414"/>
      <c r="F51" s="415">
        <f t="shared" si="0"/>
        <v>0</v>
      </c>
      <c r="G51" s="415">
        <f t="shared" si="1"/>
        <v>0</v>
      </c>
    </row>
    <row r="52" spans="1:7" ht="27" x14ac:dyDescent="0.75">
      <c r="A52" s="411" t="s">
        <v>685</v>
      </c>
      <c r="B52" s="412"/>
      <c r="C52" s="413"/>
      <c r="D52" s="413"/>
      <c r="E52" s="414"/>
      <c r="F52" s="415"/>
      <c r="G52" s="415"/>
    </row>
    <row r="53" spans="1:7" ht="27" x14ac:dyDescent="0.75">
      <c r="A53" s="411" t="s">
        <v>686</v>
      </c>
      <c r="B53" s="412" t="s">
        <v>372</v>
      </c>
      <c r="C53" s="413">
        <v>1</v>
      </c>
      <c r="D53" s="413">
        <v>10</v>
      </c>
      <c r="E53" s="414"/>
      <c r="F53" s="415">
        <f t="shared" si="0"/>
        <v>0</v>
      </c>
      <c r="G53" s="415">
        <f t="shared" si="1"/>
        <v>0</v>
      </c>
    </row>
    <row r="54" spans="1:7" ht="27" x14ac:dyDescent="0.75">
      <c r="A54" s="411" t="s">
        <v>687</v>
      </c>
      <c r="B54" s="412"/>
      <c r="C54" s="413"/>
      <c r="D54" s="416"/>
      <c r="E54" s="414"/>
      <c r="F54" s="415"/>
      <c r="G54" s="415"/>
    </row>
    <row r="55" spans="1:7" ht="27" x14ac:dyDescent="0.75">
      <c r="A55" s="411" t="s">
        <v>688</v>
      </c>
      <c r="B55" s="412" t="s">
        <v>689</v>
      </c>
      <c r="C55" s="413">
        <v>20</v>
      </c>
      <c r="D55" s="413">
        <v>20</v>
      </c>
      <c r="E55" s="414"/>
      <c r="F55" s="415">
        <f t="shared" si="0"/>
        <v>0</v>
      </c>
      <c r="G55" s="415">
        <f t="shared" si="1"/>
        <v>0</v>
      </c>
    </row>
    <row r="56" spans="1:7" ht="27" x14ac:dyDescent="0.75">
      <c r="A56" s="411" t="s">
        <v>690</v>
      </c>
      <c r="B56" s="412" t="s">
        <v>373</v>
      </c>
      <c r="C56" s="413">
        <v>3</v>
      </c>
      <c r="D56" s="413">
        <v>30</v>
      </c>
      <c r="E56" s="414"/>
      <c r="F56" s="415">
        <f t="shared" si="0"/>
        <v>0</v>
      </c>
      <c r="G56" s="415">
        <f t="shared" si="1"/>
        <v>0</v>
      </c>
    </row>
    <row r="57" spans="1:7" ht="50.4" x14ac:dyDescent="0.75">
      <c r="A57" s="411" t="s">
        <v>691</v>
      </c>
      <c r="B57" s="412"/>
      <c r="C57" s="413"/>
      <c r="D57" s="413"/>
      <c r="E57" s="414"/>
      <c r="F57" s="415"/>
      <c r="G57" s="415"/>
    </row>
    <row r="58" spans="1:7" ht="50.4" x14ac:dyDescent="0.75">
      <c r="A58" s="411" t="s">
        <v>692</v>
      </c>
      <c r="B58" s="412" t="s">
        <v>693</v>
      </c>
      <c r="C58" s="413">
        <v>0</v>
      </c>
      <c r="D58" s="413">
        <v>100</v>
      </c>
      <c r="E58" s="414"/>
      <c r="F58" s="415">
        <f t="shared" si="0"/>
        <v>0</v>
      </c>
      <c r="G58" s="415">
        <f t="shared" si="1"/>
        <v>0</v>
      </c>
    </row>
    <row r="59" spans="1:7" ht="50.4" x14ac:dyDescent="0.4">
      <c r="A59" s="411" t="s">
        <v>694</v>
      </c>
      <c r="B59" s="417" t="s">
        <v>695</v>
      </c>
      <c r="C59" s="413">
        <v>0</v>
      </c>
      <c r="D59" s="413">
        <v>100</v>
      </c>
      <c r="E59" s="414"/>
      <c r="F59" s="415">
        <f t="shared" si="0"/>
        <v>0</v>
      </c>
      <c r="G59" s="415">
        <f t="shared" si="1"/>
        <v>0</v>
      </c>
    </row>
    <row r="60" spans="1:7" ht="27" x14ac:dyDescent="0.75">
      <c r="A60" s="411" t="s">
        <v>696</v>
      </c>
      <c r="B60" s="412" t="s">
        <v>374</v>
      </c>
      <c r="C60" s="413">
        <v>0</v>
      </c>
      <c r="D60" s="413">
        <v>100</v>
      </c>
      <c r="E60" s="414"/>
      <c r="F60" s="415">
        <f t="shared" si="0"/>
        <v>0</v>
      </c>
      <c r="G60" s="415">
        <f t="shared" si="1"/>
        <v>0</v>
      </c>
    </row>
    <row r="61" spans="1:7" ht="27" x14ac:dyDescent="0.4">
      <c r="A61" s="418" t="s">
        <v>697</v>
      </c>
      <c r="B61" s="419"/>
      <c r="C61" s="420"/>
      <c r="D61" s="420"/>
      <c r="E61" s="414">
        <f>SUM(E4:E60)</f>
        <v>5454000000</v>
      </c>
      <c r="F61" s="415">
        <f>SUM(F4:F60)</f>
        <v>2727000000</v>
      </c>
      <c r="G61" s="415">
        <f>SUM(G4:G60)</f>
        <v>27270000000</v>
      </c>
    </row>
  </sheetData>
  <mergeCells count="6">
    <mergeCell ref="A1:G1"/>
    <mergeCell ref="A2:A3"/>
    <mergeCell ref="B2:B3"/>
    <mergeCell ref="C2:D2"/>
    <mergeCell ref="E2:E3"/>
    <mergeCell ref="F2:G2"/>
  </mergeCells>
  <conditionalFormatting sqref="K7:K10">
    <cfRule type="duplicateValues" dxfId="3" priority="1"/>
    <cfRule type="duplicateValues" dxfId="2" priority="2"/>
  </conditionalFormatting>
  <pageMargins left="0.25" right="0.25" top="0.75" bottom="0.75" header="0.3" footer="0.3"/>
  <pageSetup paperSize="9" scale="63"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F67AD-50E5-4004-B7A5-40D82D291666}">
  <sheetPr>
    <pageSetUpPr fitToPage="1"/>
  </sheetPr>
  <dimension ref="A1:K20"/>
  <sheetViews>
    <sheetView rightToLeft="1" view="pageBreakPreview" zoomScale="60" zoomScaleNormal="62" workbookViewId="0">
      <selection activeCell="B17" sqref="B17:J17"/>
    </sheetView>
  </sheetViews>
  <sheetFormatPr defaultColWidth="9.109375" defaultRowHeight="25.8" x14ac:dyDescent="0.5"/>
  <cols>
    <col min="1" max="1" width="92" style="152" customWidth="1"/>
    <col min="2" max="2" width="37.6640625" style="152" customWidth="1"/>
    <col min="3" max="3" width="34.6640625" style="152" customWidth="1"/>
    <col min="4" max="4" width="36.6640625" style="152" customWidth="1"/>
    <col min="5" max="16384" width="9.109375" style="152"/>
  </cols>
  <sheetData>
    <row r="1" spans="1:4" ht="26.4" thickBot="1" x14ac:dyDescent="0.55000000000000004"/>
    <row r="2" spans="1:4" ht="82.2" thickBot="1" x14ac:dyDescent="1.4">
      <c r="A2" s="153"/>
      <c r="B2" s="154" t="s">
        <v>269</v>
      </c>
      <c r="C2" s="155" t="s">
        <v>375</v>
      </c>
      <c r="D2" s="155" t="s">
        <v>376</v>
      </c>
    </row>
    <row r="3" spans="1:4" ht="40.799999999999997" x14ac:dyDescent="0.5">
      <c r="A3" s="156" t="s">
        <v>377</v>
      </c>
      <c r="B3" s="157">
        <f>'کفایت تشخیص '!E85</f>
        <v>112234063319</v>
      </c>
      <c r="C3" s="157">
        <f>'کفایت تشخیص '!F85</f>
        <v>85761545027.400009</v>
      </c>
      <c r="D3" s="157">
        <f>'کفایت تشخیص '!G85</f>
        <v>107640166575.3</v>
      </c>
    </row>
    <row r="4" spans="1:4" ht="40.799999999999997" x14ac:dyDescent="0.5">
      <c r="A4" s="158" t="s">
        <v>378</v>
      </c>
      <c r="B4" s="159">
        <f>'کفایت تشخیص '!E168</f>
        <v>0</v>
      </c>
      <c r="C4" s="159">
        <v>0</v>
      </c>
      <c r="D4" s="159">
        <v>0</v>
      </c>
    </row>
    <row r="5" spans="1:4" ht="40.799999999999997" x14ac:dyDescent="0.5">
      <c r="A5" s="158" t="s">
        <v>379</v>
      </c>
      <c r="B5" s="159">
        <f>SUM(B3:B4)</f>
        <v>112234063319</v>
      </c>
      <c r="C5" s="159">
        <f>SUM(C3:C4)</f>
        <v>85761545027.400009</v>
      </c>
      <c r="D5" s="159">
        <f>SUM(D3:D4)</f>
        <v>107640166575.3</v>
      </c>
    </row>
    <row r="6" spans="1:4" ht="40.799999999999997" x14ac:dyDescent="0.5">
      <c r="A6" s="158" t="s">
        <v>380</v>
      </c>
      <c r="B6" s="159">
        <f>'کفایت تشخیص '!E184</f>
        <v>2548720914</v>
      </c>
      <c r="C6" s="159">
        <f>'کفایت تشخیص '!F184</f>
        <v>2426040310.4000001</v>
      </c>
      <c r="D6" s="159">
        <f>'کفایت تشخیص '!G184</f>
        <v>2364700008.5999999</v>
      </c>
    </row>
    <row r="7" spans="1:4" ht="40.799999999999997" x14ac:dyDescent="0.5">
      <c r="A7" s="158" t="s">
        <v>381</v>
      </c>
      <c r="B7" s="159">
        <v>0</v>
      </c>
      <c r="C7" s="159">
        <v>0</v>
      </c>
      <c r="D7" s="159">
        <v>0</v>
      </c>
    </row>
    <row r="8" spans="1:4" ht="40.799999999999997" x14ac:dyDescent="0.5">
      <c r="A8" s="158" t="s">
        <v>382</v>
      </c>
      <c r="B8" s="159">
        <f>SUM(B6:B7)</f>
        <v>2548720914</v>
      </c>
      <c r="C8" s="159">
        <f>SUM(C6:C7)</f>
        <v>2426040310.4000001</v>
      </c>
      <c r="D8" s="159">
        <f>SUM(D6:D7)</f>
        <v>2364700008.5999999</v>
      </c>
    </row>
    <row r="9" spans="1:4" ht="40.799999999999997" x14ac:dyDescent="0.5">
      <c r="A9" s="158" t="s">
        <v>383</v>
      </c>
      <c r="B9" s="159">
        <f>'کفایت تخصیص'!E61</f>
        <v>5454000000</v>
      </c>
      <c r="C9" s="159">
        <f>'کفایت تخصیص'!F61</f>
        <v>2727000000</v>
      </c>
      <c r="D9" s="159">
        <f>'کفایت تخصیص'!G61</f>
        <v>27270000000</v>
      </c>
    </row>
    <row r="10" spans="1:4" ht="40.799999999999997" x14ac:dyDescent="0.5">
      <c r="A10" s="158" t="s">
        <v>384</v>
      </c>
      <c r="B10" s="159">
        <f>B8+B9</f>
        <v>8002720914</v>
      </c>
      <c r="C10" s="159">
        <f>C8+C9</f>
        <v>5153040310.3999996</v>
      </c>
      <c r="D10" s="159">
        <f>D8+D9</f>
        <v>29634700008.599998</v>
      </c>
    </row>
    <row r="11" spans="1:4" ht="40.799999999999997" x14ac:dyDescent="1.35">
      <c r="A11" s="158" t="s">
        <v>280</v>
      </c>
      <c r="B11" s="160">
        <f>B5/B10</f>
        <v>14.024487986661782</v>
      </c>
      <c r="C11" s="160">
        <f>C3/C10</f>
        <v>16.642902027044855</v>
      </c>
      <c r="D11" s="161">
        <v>0</v>
      </c>
    </row>
    <row r="12" spans="1:4" ht="41.4" thickBot="1" x14ac:dyDescent="1.4">
      <c r="A12" s="162" t="s">
        <v>385</v>
      </c>
      <c r="B12" s="570">
        <f>(B10)/B5</f>
        <v>7.1303850875059846E-2</v>
      </c>
      <c r="C12" s="163">
        <v>0</v>
      </c>
      <c r="D12" s="164">
        <f>D10/D5</f>
        <v>0.27531265466659188</v>
      </c>
    </row>
    <row r="20" spans="11:11" x14ac:dyDescent="0.5">
      <c r="K20" s="152">
        <f>F20-J20</f>
        <v>0</v>
      </c>
    </row>
  </sheetData>
  <pageMargins left="0.7" right="0.7" top="0.75" bottom="0.75" header="0.3" footer="0.3"/>
  <pageSetup paperSize="9" scale="65"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2DAAF-B0C0-4C0A-BB80-66D170B46C21}">
  <sheetPr>
    <pageSetUpPr fitToPage="1"/>
  </sheetPr>
  <dimension ref="B7:K12"/>
  <sheetViews>
    <sheetView rightToLeft="1" view="pageBreakPreview" zoomScale="60" zoomScaleNormal="51" workbookViewId="0">
      <selection activeCell="H17" sqref="H17"/>
    </sheetView>
  </sheetViews>
  <sheetFormatPr defaultColWidth="50.33203125" defaultRowHeight="21" x14ac:dyDescent="0.4"/>
  <cols>
    <col min="1" max="1" width="3.5546875" style="408" customWidth="1"/>
    <col min="2" max="2" width="9.6640625" style="408" customWidth="1"/>
    <col min="3" max="3" width="30.6640625" style="408" bestFit="1" customWidth="1"/>
    <col min="4" max="4" width="16.33203125" style="408" customWidth="1"/>
    <col min="5" max="5" width="25" style="408" customWidth="1"/>
    <col min="6" max="6" width="32.33203125" style="408" customWidth="1"/>
    <col min="7" max="7" width="42.6640625" style="408" customWidth="1"/>
    <col min="8" max="8" width="16.44140625" style="408" bestFit="1" customWidth="1"/>
    <col min="9" max="9" width="31.6640625" style="408" customWidth="1"/>
    <col min="10" max="10" width="35.5546875" style="408" customWidth="1"/>
    <col min="11" max="11" width="37" style="408" customWidth="1"/>
    <col min="12" max="12" width="2.6640625" style="408" customWidth="1"/>
    <col min="13" max="16384" width="50.33203125" style="408"/>
  </cols>
  <sheetData>
    <row r="7" spans="2:11" ht="64.95" customHeight="1" x14ac:dyDescent="0.4">
      <c r="B7" s="464" t="s">
        <v>285</v>
      </c>
      <c r="C7" s="465" t="s">
        <v>328</v>
      </c>
      <c r="D7" s="466" t="s">
        <v>329</v>
      </c>
      <c r="E7" s="471" t="s">
        <v>330</v>
      </c>
      <c r="F7" s="467" t="s">
        <v>331</v>
      </c>
      <c r="G7" s="467" t="s">
        <v>332</v>
      </c>
      <c r="H7" s="471" t="s">
        <v>280</v>
      </c>
      <c r="I7" s="471" t="s">
        <v>281</v>
      </c>
      <c r="J7" s="467" t="s">
        <v>280</v>
      </c>
      <c r="K7" s="467" t="s">
        <v>333</v>
      </c>
    </row>
    <row r="8" spans="2:11" ht="64.95" hidden="1" customHeight="1" x14ac:dyDescent="0.4">
      <c r="B8" s="464">
        <v>1</v>
      </c>
      <c r="C8" s="465" t="s">
        <v>334</v>
      </c>
      <c r="D8" s="468" t="s">
        <v>309</v>
      </c>
      <c r="E8" s="469">
        <v>20176</v>
      </c>
      <c r="F8" s="469">
        <v>1850000</v>
      </c>
      <c r="G8" s="469">
        <f>E8*F8</f>
        <v>37325600000</v>
      </c>
      <c r="H8" s="469">
        <v>20</v>
      </c>
      <c r="I8" s="469">
        <v>200</v>
      </c>
      <c r="J8" s="469">
        <f>(G8*H8)/100</f>
        <v>7465120000</v>
      </c>
      <c r="K8" s="476">
        <f>(G8*I8)/100</f>
        <v>74651200000</v>
      </c>
    </row>
    <row r="9" spans="2:11" ht="64.95" hidden="1" customHeight="1" x14ac:dyDescent="0.4">
      <c r="B9" s="464">
        <v>2</v>
      </c>
      <c r="C9" s="465" t="s">
        <v>437</v>
      </c>
      <c r="D9" s="468" t="s">
        <v>434</v>
      </c>
      <c r="E9" s="469">
        <v>6370</v>
      </c>
      <c r="F9" s="469">
        <v>1800000</v>
      </c>
      <c r="G9" s="469">
        <f>E9*F9</f>
        <v>11466000000</v>
      </c>
      <c r="H9" s="469">
        <v>50</v>
      </c>
      <c r="I9" s="469">
        <v>500</v>
      </c>
      <c r="J9" s="469">
        <f>(G9*H9)/100</f>
        <v>5733000000</v>
      </c>
      <c r="K9" s="476">
        <f>(G9*I9)/100</f>
        <v>57330000000</v>
      </c>
    </row>
    <row r="10" spans="2:11" ht="64.95" customHeight="1" x14ac:dyDescent="0.4">
      <c r="B10" s="464">
        <v>1</v>
      </c>
      <c r="C10" s="465" t="s">
        <v>437</v>
      </c>
      <c r="D10" s="468" t="s">
        <v>722</v>
      </c>
      <c r="E10" s="469">
        <v>6060</v>
      </c>
      <c r="F10" s="469">
        <v>900000</v>
      </c>
      <c r="G10" s="469">
        <f>E10*F10</f>
        <v>5454000000</v>
      </c>
      <c r="H10" s="469">
        <v>50</v>
      </c>
      <c r="I10" s="469">
        <v>500</v>
      </c>
      <c r="J10" s="469">
        <f>(G10*H10)/100</f>
        <v>2727000000</v>
      </c>
      <c r="K10" s="476">
        <f>(G10*I10)/100</f>
        <v>27270000000</v>
      </c>
    </row>
    <row r="11" spans="2:11" ht="64.95" customHeight="1" x14ac:dyDescent="0.9">
      <c r="B11" s="470"/>
      <c r="C11" s="472" t="s">
        <v>726</v>
      </c>
      <c r="D11" s="470"/>
      <c r="E11" s="470"/>
      <c r="F11" s="469">
        <f>SUM(F8:F10)</f>
        <v>4550000</v>
      </c>
      <c r="G11" s="470"/>
      <c r="H11" s="470"/>
      <c r="I11" s="470"/>
      <c r="J11" s="470"/>
      <c r="K11" s="470"/>
    </row>
    <row r="12" spans="2:11" ht="64.95" customHeight="1" x14ac:dyDescent="0.9">
      <c r="B12" s="473"/>
      <c r="C12" s="474" t="s">
        <v>727</v>
      </c>
      <c r="D12" s="475"/>
      <c r="E12" s="470"/>
      <c r="F12" s="469">
        <v>0</v>
      </c>
      <c r="G12" s="470"/>
      <c r="H12" s="470"/>
      <c r="I12" s="470"/>
      <c r="J12" s="470"/>
      <c r="K12" s="470"/>
    </row>
  </sheetData>
  <conditionalFormatting sqref="D7:D10">
    <cfRule type="duplicateValues" dxfId="1" priority="1"/>
    <cfRule type="duplicateValues" dxfId="0" priority="2"/>
  </conditionalFormatting>
  <printOptions horizontalCentered="1"/>
  <pageMargins left="0.23622047244094491" right="0.23622047244094491" top="0.74803149606299213" bottom="0.74803149606299213" header="0.31496062992125984" footer="0.31496062992125984"/>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51"/>
  <sheetViews>
    <sheetView rightToLeft="1" view="pageBreakPreview" topLeftCell="A7" zoomScale="85" zoomScaleNormal="82" zoomScaleSheetLayoutView="85" workbookViewId="0">
      <selection activeCell="G14" sqref="G14"/>
    </sheetView>
  </sheetViews>
  <sheetFormatPr defaultColWidth="9.109375" defaultRowHeight="21" x14ac:dyDescent="0.6"/>
  <cols>
    <col min="1" max="1" width="39.6640625" style="22" customWidth="1"/>
    <col min="2" max="2" width="3.5546875" style="22" customWidth="1"/>
    <col min="3" max="3" width="8.44140625" style="22" bestFit="1" customWidth="1"/>
    <col min="4" max="4" width="1.33203125" style="22" customWidth="1"/>
    <col min="5" max="5" width="23.88671875" style="22" bestFit="1" customWidth="1"/>
    <col min="6" max="6" width="1.33203125" style="22" customWidth="1"/>
    <col min="7" max="7" width="24.88671875" style="133" bestFit="1" customWidth="1"/>
    <col min="8" max="8" width="1.33203125" style="22" customWidth="1"/>
    <col min="9" max="9" width="23.88671875" style="22" hidden="1" customWidth="1"/>
    <col min="10" max="10" width="1.33203125" style="22" hidden="1" customWidth="1"/>
    <col min="11" max="11" width="23.6640625" style="22" hidden="1" customWidth="1"/>
    <col min="12" max="12" width="1.33203125" style="22" customWidth="1"/>
    <col min="13" max="13" width="23.88671875" style="133" customWidth="1"/>
    <col min="14" max="14" width="1.33203125" style="22" customWidth="1"/>
    <col min="15" max="15" width="23.44140625" style="133" bestFit="1" customWidth="1"/>
    <col min="16" max="16" width="7.6640625" style="22" customWidth="1"/>
    <col min="17" max="17" width="18.88671875" style="22" bestFit="1" customWidth="1"/>
    <col min="18" max="18" width="16.109375" style="22" bestFit="1" customWidth="1"/>
    <col min="19" max="19" width="9.109375" style="22"/>
    <col min="20" max="20" width="3.33203125" style="22" customWidth="1"/>
    <col min="21" max="21" width="2.6640625" style="22" customWidth="1"/>
    <col min="22" max="22" width="9.109375" style="22"/>
    <col min="23" max="23" width="23.33203125" style="22" bestFit="1" customWidth="1"/>
    <col min="24" max="24" width="9.109375" style="22"/>
    <col min="25" max="25" width="9.33203125" style="22" bestFit="1" customWidth="1"/>
    <col min="26" max="26" width="14.33203125" style="22" bestFit="1" customWidth="1"/>
    <col min="27" max="16384" width="9.109375" style="22"/>
  </cols>
  <sheetData>
    <row r="1" spans="1:26" s="66" customFormat="1" ht="27.6" x14ac:dyDescent="0.75">
      <c r="A1" s="695" t="s">
        <v>248</v>
      </c>
      <c r="B1" s="695"/>
      <c r="C1" s="695"/>
      <c r="D1" s="695"/>
      <c r="E1" s="695"/>
      <c r="F1" s="695"/>
      <c r="G1" s="695"/>
      <c r="H1" s="695"/>
      <c r="I1" s="695"/>
      <c r="J1" s="695"/>
      <c r="K1" s="695"/>
      <c r="L1" s="695"/>
      <c r="M1" s="695"/>
      <c r="N1" s="695"/>
      <c r="O1" s="695"/>
    </row>
    <row r="2" spans="1:26" s="66" customFormat="1" ht="27.6" x14ac:dyDescent="0.75">
      <c r="A2" s="695" t="s">
        <v>170</v>
      </c>
      <c r="B2" s="695"/>
      <c r="C2" s="695"/>
      <c r="D2" s="695"/>
      <c r="E2" s="695"/>
      <c r="F2" s="695"/>
      <c r="G2" s="695"/>
      <c r="H2" s="695"/>
      <c r="I2" s="695"/>
      <c r="J2" s="695"/>
      <c r="K2" s="695"/>
      <c r="L2" s="695"/>
      <c r="M2" s="695"/>
      <c r="N2" s="695"/>
      <c r="O2" s="695"/>
    </row>
    <row r="3" spans="1:26" s="66" customFormat="1" ht="27.6" x14ac:dyDescent="0.75">
      <c r="A3" s="695" t="str">
        <f>'1'!A3:H3</f>
        <v>برای سال مالی منتهی به تاریخ 31 شهریورماه 1401</v>
      </c>
      <c r="B3" s="695"/>
      <c r="C3" s="695"/>
      <c r="D3" s="695"/>
      <c r="E3" s="695"/>
      <c r="F3" s="695"/>
      <c r="G3" s="695"/>
      <c r="H3" s="695"/>
      <c r="I3" s="695"/>
      <c r="J3" s="695"/>
      <c r="K3" s="695"/>
      <c r="L3" s="695"/>
      <c r="M3" s="695"/>
      <c r="N3" s="695"/>
      <c r="O3" s="695"/>
    </row>
    <row r="5" spans="1:26" s="32" customFormat="1" ht="25.8" thickBot="1" x14ac:dyDescent="0.75">
      <c r="A5" s="231" t="s">
        <v>24</v>
      </c>
      <c r="C5" s="232" t="s">
        <v>16</v>
      </c>
      <c r="E5" s="692" t="s">
        <v>736</v>
      </c>
      <c r="F5" s="693"/>
      <c r="G5" s="693"/>
      <c r="I5" s="692" t="s">
        <v>729</v>
      </c>
      <c r="J5" s="693"/>
      <c r="K5" s="693"/>
      <c r="M5" s="692" t="s">
        <v>737</v>
      </c>
      <c r="N5" s="693"/>
      <c r="O5" s="693"/>
    </row>
    <row r="6" spans="1:26" s="32" customFormat="1" ht="24.6" x14ac:dyDescent="0.7">
      <c r="E6" s="697" t="s">
        <v>17</v>
      </c>
      <c r="F6" s="689"/>
      <c r="G6" s="689"/>
      <c r="I6" s="697" t="s">
        <v>17</v>
      </c>
      <c r="J6" s="689"/>
      <c r="K6" s="689"/>
      <c r="M6" s="697" t="s">
        <v>17</v>
      </c>
      <c r="N6" s="689"/>
      <c r="O6" s="689"/>
    </row>
    <row r="7" spans="1:26" s="32" customFormat="1" ht="24.6" x14ac:dyDescent="0.7">
      <c r="A7" s="57" t="s">
        <v>164</v>
      </c>
      <c r="C7" s="52">
        <v>14</v>
      </c>
      <c r="E7" s="696">
        <f>'13.13-1.14.14-2'!G24</f>
        <v>4940553195</v>
      </c>
      <c r="F7" s="689"/>
      <c r="G7" s="689"/>
      <c r="H7" s="76"/>
      <c r="I7" s="696" t="s">
        <v>79</v>
      </c>
      <c r="J7" s="689"/>
      <c r="K7" s="689"/>
      <c r="M7" s="696">
        <v>0</v>
      </c>
      <c r="N7" s="689"/>
      <c r="O7" s="689"/>
      <c r="Z7" s="32" t="e">
        <f>'15.15-2'!#REF!</f>
        <v>#REF!</v>
      </c>
    </row>
    <row r="8" spans="1:26" s="32" customFormat="1" ht="24.6" x14ac:dyDescent="0.7">
      <c r="A8" s="57" t="s">
        <v>731</v>
      </c>
      <c r="C8" s="52">
        <v>15</v>
      </c>
      <c r="E8" s="698">
        <f>'15.15-2'!E11:G11</f>
        <v>-6957966728</v>
      </c>
      <c r="F8" s="698"/>
      <c r="G8" s="698"/>
      <c r="I8" s="696" t="s">
        <v>79</v>
      </c>
      <c r="J8" s="689"/>
      <c r="K8" s="689"/>
      <c r="M8" s="696">
        <v>0</v>
      </c>
      <c r="N8" s="689"/>
      <c r="O8" s="689"/>
    </row>
    <row r="9" spans="1:26" s="32" customFormat="1" ht="24.6" x14ac:dyDescent="0.7">
      <c r="A9" s="57" t="s">
        <v>776</v>
      </c>
      <c r="C9" s="52">
        <v>16</v>
      </c>
      <c r="E9" s="696">
        <f>'16.17.18.19 (2)'!P12</f>
        <v>931008420</v>
      </c>
      <c r="F9" s="689"/>
      <c r="G9" s="689"/>
      <c r="I9" s="51"/>
      <c r="M9" s="696">
        <v>0</v>
      </c>
      <c r="N9" s="689"/>
      <c r="O9" s="689"/>
    </row>
    <row r="10" spans="1:26" s="32" customFormat="1" ht="24.6" x14ac:dyDescent="0.7">
      <c r="A10" s="57" t="s">
        <v>25</v>
      </c>
      <c r="C10" s="52">
        <v>17</v>
      </c>
      <c r="E10" s="696">
        <f>'16.17.18.19'!L23</f>
        <v>2268314204</v>
      </c>
      <c r="F10" s="689"/>
      <c r="G10" s="689"/>
      <c r="I10" s="696">
        <v>2555732646</v>
      </c>
      <c r="J10" s="689"/>
      <c r="K10" s="689"/>
      <c r="M10" s="696">
        <f>'16.17.18.19'!T23</f>
        <v>4280410264</v>
      </c>
      <c r="N10" s="689"/>
      <c r="O10" s="689"/>
    </row>
    <row r="11" spans="1:26" s="32" customFormat="1" ht="24.6" hidden="1" x14ac:dyDescent="0.7">
      <c r="A11" s="57" t="s">
        <v>26</v>
      </c>
      <c r="C11" s="52">
        <v>18</v>
      </c>
      <c r="E11" s="696">
        <v>0</v>
      </c>
      <c r="F11" s="689"/>
      <c r="G11" s="689"/>
      <c r="I11" s="696" t="s">
        <v>79</v>
      </c>
      <c r="J11" s="689"/>
      <c r="K11" s="689"/>
      <c r="M11" s="696">
        <v>0</v>
      </c>
      <c r="N11" s="689"/>
      <c r="O11" s="689"/>
    </row>
    <row r="12" spans="1:26" s="32" customFormat="1" ht="25.2" x14ac:dyDescent="0.75">
      <c r="A12" s="29" t="s">
        <v>27</v>
      </c>
      <c r="E12" s="701">
        <f>SUM(E7:G11)</f>
        <v>1181909091</v>
      </c>
      <c r="F12" s="702"/>
      <c r="G12" s="702"/>
      <c r="H12" s="30"/>
      <c r="I12" s="703">
        <f>SUM(I7:K11)</f>
        <v>2555732646</v>
      </c>
      <c r="J12" s="704"/>
      <c r="K12" s="704"/>
      <c r="L12" s="30"/>
      <c r="M12" s="703">
        <f>SUM(M7:M11)</f>
        <v>4280410264</v>
      </c>
      <c r="N12" s="702"/>
      <c r="O12" s="702"/>
      <c r="P12" s="30"/>
      <c r="Z12" s="233">
        <f>SUM(E7:G11)</f>
        <v>1181909091</v>
      </c>
    </row>
    <row r="13" spans="1:26" s="32" customFormat="1" ht="24.6" x14ac:dyDescent="0.7">
      <c r="E13" s="234"/>
      <c r="G13" s="235"/>
    </row>
    <row r="14" spans="1:26" s="32" customFormat="1" ht="25.2" x14ac:dyDescent="0.7">
      <c r="A14" s="29" t="s">
        <v>28</v>
      </c>
      <c r="G14" s="236"/>
      <c r="H14" s="32" t="s">
        <v>390</v>
      </c>
      <c r="M14" s="236"/>
      <c r="O14" s="237"/>
    </row>
    <row r="15" spans="1:26" s="32" customFormat="1" ht="24.6" x14ac:dyDescent="0.7">
      <c r="A15" s="57" t="s">
        <v>29</v>
      </c>
      <c r="C15" s="52">
        <v>18</v>
      </c>
      <c r="E15" s="700">
        <f>-'16.17.18.19'!D39</f>
        <v>-1580559088</v>
      </c>
      <c r="F15" s="700"/>
      <c r="G15" s="700"/>
      <c r="I15" s="700">
        <v>-147095194</v>
      </c>
      <c r="J15" s="700"/>
      <c r="K15" s="700"/>
      <c r="M15" s="700">
        <v>-381098364</v>
      </c>
      <c r="N15" s="700"/>
      <c r="O15" s="700"/>
    </row>
    <row r="16" spans="1:26" s="32" customFormat="1" ht="24.6" x14ac:dyDescent="0.7">
      <c r="A16" s="57" t="s">
        <v>81</v>
      </c>
      <c r="C16" s="52">
        <v>19</v>
      </c>
      <c r="E16" s="700">
        <f>-'16.17.18.19'!D49</f>
        <v>-1634733212</v>
      </c>
      <c r="F16" s="700"/>
      <c r="G16" s="700"/>
      <c r="I16" s="705">
        <v>-18972674</v>
      </c>
      <c r="J16" s="705"/>
      <c r="K16" s="705"/>
      <c r="M16" s="694">
        <v>-201800151</v>
      </c>
      <c r="N16" s="694"/>
      <c r="O16" s="694"/>
    </row>
    <row r="17" spans="1:25" s="32" customFormat="1" ht="25.2" x14ac:dyDescent="0.7">
      <c r="A17" s="29" t="s">
        <v>705</v>
      </c>
      <c r="C17" s="52"/>
      <c r="E17" s="699">
        <f>SUM(E15:G16)</f>
        <v>-3215292300</v>
      </c>
      <c r="F17" s="699"/>
      <c r="G17" s="699"/>
      <c r="I17" s="699">
        <f>SUM(I15:K16)</f>
        <v>-166067868</v>
      </c>
      <c r="J17" s="699"/>
      <c r="K17" s="699"/>
      <c r="M17" s="699">
        <f>SUM(M15:O16)</f>
        <v>-582898515</v>
      </c>
      <c r="N17" s="699"/>
      <c r="O17" s="699"/>
    </row>
    <row r="18" spans="1:25" s="32" customFormat="1" ht="25.2" x14ac:dyDescent="0.75">
      <c r="A18" s="29" t="s">
        <v>388</v>
      </c>
      <c r="C18" s="52"/>
      <c r="E18" s="706">
        <f>E12+E17</f>
        <v>-2033383209</v>
      </c>
      <c r="F18" s="706"/>
      <c r="G18" s="706"/>
      <c r="H18" s="30"/>
      <c r="I18" s="707">
        <f>I12+I17</f>
        <v>2389664778</v>
      </c>
      <c r="J18" s="708"/>
      <c r="K18" s="708"/>
      <c r="L18" s="30"/>
      <c r="M18" s="706">
        <f>M12+M17</f>
        <v>3697511749</v>
      </c>
      <c r="N18" s="706"/>
      <c r="O18" s="706"/>
    </row>
    <row r="19" spans="1:25" s="32" customFormat="1" ht="24.6" x14ac:dyDescent="0.7">
      <c r="A19" s="57" t="s">
        <v>389</v>
      </c>
      <c r="C19" s="52">
        <v>20</v>
      </c>
      <c r="E19" s="694">
        <f>'20.21.22.23'!C10</f>
        <v>-68442368</v>
      </c>
      <c r="F19" s="694"/>
      <c r="G19" s="694"/>
      <c r="I19" s="578"/>
      <c r="J19" s="578"/>
      <c r="K19" s="578"/>
      <c r="M19" s="694">
        <v>0</v>
      </c>
      <c r="N19" s="694"/>
      <c r="O19" s="694"/>
    </row>
    <row r="20" spans="1:25" s="30" customFormat="1" ht="25.8" thickBot="1" x14ac:dyDescent="0.8">
      <c r="A20" s="29" t="s">
        <v>30</v>
      </c>
      <c r="E20" s="700">
        <f>SUM(E18:G19)</f>
        <v>-2101825577</v>
      </c>
      <c r="F20" s="700"/>
      <c r="G20" s="700"/>
      <c r="I20" s="727">
        <f>SUM(I18:K18)</f>
        <v>2389664778</v>
      </c>
      <c r="J20" s="728"/>
      <c r="K20" s="728"/>
      <c r="M20" s="723">
        <f>M18</f>
        <v>3697511749</v>
      </c>
      <c r="N20" s="723"/>
      <c r="O20" s="723"/>
    </row>
    <row r="21" spans="1:25" s="32" customFormat="1" ht="25.8" thickTop="1" x14ac:dyDescent="0.75">
      <c r="A21" s="29" t="s">
        <v>82</v>
      </c>
      <c r="E21" s="712">
        <f>E20/'صورت خالص دارایی ها'!F13</f>
        <v>-1.872716281353937E-2</v>
      </c>
      <c r="F21" s="713"/>
      <c r="G21" s="713"/>
      <c r="H21" s="30"/>
      <c r="I21" s="714">
        <v>0</v>
      </c>
      <c r="J21" s="715"/>
      <c r="K21" s="715"/>
      <c r="L21" s="30"/>
      <c r="M21" s="724">
        <v>7.0400000000000004E-2</v>
      </c>
      <c r="N21" s="724"/>
      <c r="O21" s="724"/>
    </row>
    <row r="22" spans="1:25" s="32" customFormat="1" ht="25.2" x14ac:dyDescent="0.75">
      <c r="A22" s="29" t="s">
        <v>188</v>
      </c>
      <c r="E22" s="716">
        <f>(G30+G31)/'صورت خالص دارایی ها'!F20</f>
        <v>-3.9523688844338982E-2</v>
      </c>
      <c r="F22" s="717"/>
      <c r="G22" s="717"/>
      <c r="H22" s="30"/>
      <c r="I22" s="718">
        <v>4.5600000000000002E-2</v>
      </c>
      <c r="J22" s="718"/>
      <c r="K22" s="718"/>
      <c r="L22" s="30"/>
      <c r="M22" s="725">
        <v>6.8900000000000003E-2</v>
      </c>
      <c r="N22" s="725"/>
      <c r="O22" s="725"/>
      <c r="Y22" s="238">
        <v>7.29</v>
      </c>
    </row>
    <row r="23" spans="1:25" s="32" customFormat="1" ht="24.6" x14ac:dyDescent="0.7">
      <c r="E23" s="32" t="s">
        <v>176</v>
      </c>
      <c r="G23" s="590"/>
      <c r="M23" s="237"/>
      <c r="O23" s="237"/>
    </row>
    <row r="24" spans="1:25" s="32" customFormat="1" ht="25.8" thickBot="1" x14ac:dyDescent="0.75">
      <c r="E24" s="722" t="s">
        <v>80</v>
      </c>
      <c r="F24" s="722"/>
      <c r="G24" s="722"/>
      <c r="H24" s="722"/>
      <c r="I24" s="722"/>
      <c r="J24" s="722"/>
      <c r="K24" s="722"/>
      <c r="L24" s="722"/>
      <c r="M24" s="722"/>
      <c r="N24" s="722"/>
      <c r="O24" s="722"/>
      <c r="Q24" s="237">
        <v>86546130878.540436</v>
      </c>
    </row>
    <row r="25" spans="1:25" s="32" customFormat="1" ht="25.8" thickBot="1" x14ac:dyDescent="0.75">
      <c r="C25" s="232" t="s">
        <v>16</v>
      </c>
      <c r="E25" s="710" t="str">
        <f>E5</f>
        <v>سال مالی  1401</v>
      </c>
      <c r="F25" s="711"/>
      <c r="G25" s="711"/>
      <c r="I25" s="692" t="str">
        <f>I5</f>
        <v xml:space="preserve"> چهار ماه و هجده روز منتهي به 1400/03/31</v>
      </c>
      <c r="J25" s="693"/>
      <c r="K25" s="693"/>
      <c r="L25" s="239"/>
      <c r="M25" s="726" t="str">
        <f>M5</f>
        <v>سال مالی 1400</v>
      </c>
      <c r="N25" s="726"/>
      <c r="O25" s="726"/>
      <c r="W25" s="32">
        <v>9535248052</v>
      </c>
    </row>
    <row r="26" spans="1:25" s="32" customFormat="1" ht="50.4" x14ac:dyDescent="0.7">
      <c r="E26" s="240" t="s">
        <v>83</v>
      </c>
      <c r="G26" s="241" t="s">
        <v>17</v>
      </c>
      <c r="I26" s="242" t="s">
        <v>83</v>
      </c>
      <c r="K26" s="212" t="s">
        <v>17</v>
      </c>
      <c r="L26" s="239"/>
      <c r="M26" s="240" t="s">
        <v>83</v>
      </c>
      <c r="N26" s="239"/>
      <c r="O26" s="571" t="s">
        <v>17</v>
      </c>
      <c r="W26" s="234">
        <f>K32-G27</f>
        <v>-1307846971</v>
      </c>
    </row>
    <row r="27" spans="1:25" s="32" customFormat="1" ht="24.6" x14ac:dyDescent="0.7">
      <c r="A27" s="101" t="s">
        <v>709</v>
      </c>
      <c r="C27" s="59" t="s">
        <v>79</v>
      </c>
      <c r="E27" s="51">
        <f>M32</f>
        <v>50000</v>
      </c>
      <c r="G27" s="243">
        <f>O32</f>
        <v>53697511749</v>
      </c>
      <c r="I27" s="51" t="s">
        <v>79</v>
      </c>
      <c r="K27" s="51" t="s">
        <v>79</v>
      </c>
      <c r="M27" s="51" t="s">
        <v>79</v>
      </c>
      <c r="O27" s="51" t="s">
        <v>79</v>
      </c>
      <c r="W27" s="234">
        <f t="shared" ref="W27:W30" si="0">G27</f>
        <v>53697511749</v>
      </c>
    </row>
    <row r="28" spans="1:25" s="32" customFormat="1" ht="24.6" x14ac:dyDescent="0.7">
      <c r="A28" s="57" t="s">
        <v>710</v>
      </c>
      <c r="C28" s="59" t="s">
        <v>79</v>
      </c>
      <c r="E28" s="51">
        <v>107013</v>
      </c>
      <c r="G28" s="243">
        <f>E28*1000000</f>
        <v>107013000000</v>
      </c>
      <c r="I28" s="51">
        <v>50000</v>
      </c>
      <c r="K28" s="51">
        <v>50000000000</v>
      </c>
      <c r="M28" s="51">
        <v>50000</v>
      </c>
      <c r="O28" s="51">
        <v>50000000000</v>
      </c>
      <c r="W28" s="234">
        <f t="shared" si="0"/>
        <v>107013000000</v>
      </c>
    </row>
    <row r="29" spans="1:25" s="32" customFormat="1" ht="24.6" x14ac:dyDescent="0.7">
      <c r="A29" s="57" t="s">
        <v>711</v>
      </c>
      <c r="C29" s="59" t="s">
        <v>79</v>
      </c>
      <c r="E29" s="662">
        <v>-46690</v>
      </c>
      <c r="F29" s="76"/>
      <c r="G29" s="700">
        <f>-46690000000</f>
        <v>-46690000000</v>
      </c>
      <c r="H29" s="700"/>
      <c r="I29" s="700" t="s">
        <v>79</v>
      </c>
      <c r="J29" s="76"/>
      <c r="K29" s="244" t="s">
        <v>79</v>
      </c>
      <c r="M29" s="244" t="s">
        <v>79</v>
      </c>
      <c r="N29" s="76"/>
      <c r="O29" s="244" t="s">
        <v>79</v>
      </c>
      <c r="W29" s="234">
        <f t="shared" si="0"/>
        <v>-46690000000</v>
      </c>
    </row>
    <row r="30" spans="1:25" s="32" customFormat="1" ht="24.6" x14ac:dyDescent="0.7">
      <c r="A30" s="57" t="s">
        <v>30</v>
      </c>
      <c r="C30" s="59" t="s">
        <v>79</v>
      </c>
      <c r="E30" s="52" t="s">
        <v>79</v>
      </c>
      <c r="G30" s="700">
        <f>E20</f>
        <v>-2101825577</v>
      </c>
      <c r="H30" s="700"/>
      <c r="I30" s="700" t="s">
        <v>79</v>
      </c>
      <c r="K30" s="51">
        <f>I20</f>
        <v>2389664778</v>
      </c>
      <c r="M30" s="52" t="s">
        <v>79</v>
      </c>
      <c r="O30" s="51">
        <v>3697511749</v>
      </c>
      <c r="R30" s="234">
        <f>E29+E28</f>
        <v>60323</v>
      </c>
      <c r="W30" s="234">
        <f t="shared" si="0"/>
        <v>-2101825577</v>
      </c>
    </row>
    <row r="31" spans="1:25" s="32" customFormat="1" ht="24.6" x14ac:dyDescent="0.7">
      <c r="A31" s="57" t="s">
        <v>428</v>
      </c>
      <c r="C31" s="59">
        <v>21</v>
      </c>
      <c r="E31" s="52" t="s">
        <v>79</v>
      </c>
      <c r="G31" s="700">
        <f>'20.21.22.23'!C19</f>
        <v>-2233343767</v>
      </c>
      <c r="H31" s="700"/>
      <c r="I31" s="700" t="s">
        <v>79</v>
      </c>
      <c r="K31" s="51" t="s">
        <v>79</v>
      </c>
      <c r="M31" s="52" t="s">
        <v>79</v>
      </c>
      <c r="O31" s="51" t="s">
        <v>79</v>
      </c>
      <c r="W31" s="234"/>
    </row>
    <row r="32" spans="1:25" s="30" customFormat="1" ht="25.8" thickBot="1" x14ac:dyDescent="0.8">
      <c r="A32" s="245" t="s">
        <v>320</v>
      </c>
      <c r="E32" s="213">
        <f>SUM(E27:E30)</f>
        <v>110323</v>
      </c>
      <c r="G32" s="591">
        <f>SUM(G27:$G$31)</f>
        <v>109685342405</v>
      </c>
      <c r="I32" s="71">
        <f>SUM(I27:I31)</f>
        <v>50000</v>
      </c>
      <c r="K32" s="71">
        <f>SUM(K27:K31)</f>
        <v>52389664778</v>
      </c>
      <c r="M32" s="71">
        <f>SUM(M28:M31)</f>
        <v>50000</v>
      </c>
      <c r="O32" s="71">
        <f>SUM(O27:O31)</f>
        <v>53697511749</v>
      </c>
      <c r="Q32" s="379"/>
      <c r="R32" s="246"/>
      <c r="W32" s="50">
        <f>SUM(W27:W30)</f>
        <v>111918686172</v>
      </c>
    </row>
    <row r="33" spans="1:23" s="32" customFormat="1" ht="25.2" thickTop="1" x14ac:dyDescent="0.7">
      <c r="A33" s="247"/>
      <c r="E33" s="247"/>
      <c r="G33" s="237"/>
      <c r="W33" s="234">
        <f>'صورت خالص دارایی ها'!F20</f>
        <v>109685342405</v>
      </c>
    </row>
    <row r="34" spans="1:23" s="32" customFormat="1" ht="2.25" customHeight="1" x14ac:dyDescent="0.7"/>
    <row r="35" spans="1:23" ht="25.2" x14ac:dyDescent="0.6">
      <c r="A35" s="707" t="s">
        <v>819</v>
      </c>
      <c r="B35" s="707"/>
      <c r="C35" s="707"/>
      <c r="D35" s="707"/>
      <c r="E35" s="707"/>
      <c r="F35" s="707"/>
      <c r="G35" s="707"/>
      <c r="H35" s="707"/>
      <c r="I35" s="707"/>
      <c r="J35" s="707"/>
      <c r="K35" s="707"/>
      <c r="L35" s="707"/>
      <c r="M35" s="707"/>
      <c r="N35" s="707"/>
      <c r="O35" s="707"/>
    </row>
    <row r="36" spans="1:23" s="32" customFormat="1" ht="7.5" customHeight="1" x14ac:dyDescent="0.7">
      <c r="G36" s="237"/>
      <c r="M36" s="237"/>
      <c r="O36" s="237"/>
    </row>
    <row r="37" spans="1:23" s="32" customFormat="1" ht="24.6" x14ac:dyDescent="0.7">
      <c r="A37" s="709" t="s">
        <v>84</v>
      </c>
      <c r="B37" s="689"/>
      <c r="C37" s="689"/>
      <c r="D37" s="689"/>
      <c r="E37" s="689"/>
      <c r="G37" s="721" t="s">
        <v>30</v>
      </c>
      <c r="H37" s="721"/>
      <c r="I37" s="721"/>
      <c r="J37" s="721"/>
      <c r="K37" s="721"/>
      <c r="L37" s="721"/>
      <c r="M37" s="721"/>
      <c r="O37" s="237"/>
    </row>
    <row r="38" spans="1:23" s="32" customFormat="1" ht="24.6" x14ac:dyDescent="0.7">
      <c r="A38" s="689"/>
      <c r="B38" s="689"/>
      <c r="C38" s="689"/>
      <c r="D38" s="689"/>
      <c r="E38" s="689"/>
      <c r="G38" s="697" t="s">
        <v>31</v>
      </c>
      <c r="H38" s="697"/>
      <c r="I38" s="697"/>
      <c r="J38" s="697"/>
      <c r="K38" s="697"/>
      <c r="L38" s="697"/>
      <c r="M38" s="697"/>
      <c r="O38" s="237"/>
    </row>
    <row r="39" spans="1:23" s="32" customFormat="1" ht="7.5" customHeight="1" x14ac:dyDescent="0.7">
      <c r="G39" s="237"/>
      <c r="M39" s="237"/>
      <c r="O39" s="237"/>
    </row>
    <row r="40" spans="1:23" s="32" customFormat="1" ht="24.6" x14ac:dyDescent="0.7">
      <c r="A40" s="709" t="s">
        <v>85</v>
      </c>
      <c r="B40" s="689"/>
      <c r="C40" s="689"/>
      <c r="D40" s="689"/>
      <c r="E40" s="689"/>
      <c r="G40" s="719" t="s">
        <v>32</v>
      </c>
      <c r="H40" s="719"/>
      <c r="I40" s="719"/>
      <c r="J40" s="719"/>
      <c r="K40" s="719"/>
      <c r="L40" s="719"/>
      <c r="M40" s="719"/>
      <c r="O40" s="237"/>
    </row>
    <row r="41" spans="1:23" s="32" customFormat="1" ht="24.6" x14ac:dyDescent="0.7">
      <c r="A41" s="689"/>
      <c r="B41" s="689"/>
      <c r="C41" s="689"/>
      <c r="D41" s="689"/>
      <c r="E41" s="689"/>
      <c r="G41" s="720" t="s">
        <v>33</v>
      </c>
      <c r="H41" s="720"/>
      <c r="I41" s="720"/>
      <c r="J41" s="720"/>
      <c r="K41" s="720"/>
      <c r="L41" s="720"/>
      <c r="M41" s="720"/>
      <c r="O41" s="237"/>
    </row>
    <row r="42" spans="1:23" s="32" customFormat="1" ht="11.25" customHeight="1" x14ac:dyDescent="0.7">
      <c r="G42" s="52"/>
      <c r="H42" s="52"/>
      <c r="I42" s="52"/>
      <c r="J42" s="52"/>
      <c r="K42" s="52"/>
      <c r="L42" s="52"/>
      <c r="M42" s="52"/>
      <c r="O42" s="237"/>
    </row>
    <row r="43" spans="1:23" x14ac:dyDescent="0.6">
      <c r="K43" s="15"/>
    </row>
    <row r="46" spans="1:23" x14ac:dyDescent="0.6">
      <c r="K46" s="137"/>
    </row>
    <row r="48" spans="1:23" x14ac:dyDescent="0.6">
      <c r="K48" s="133"/>
    </row>
    <row r="49" spans="11:11" x14ac:dyDescent="0.6">
      <c r="K49" s="136"/>
    </row>
    <row r="51" spans="11:11" x14ac:dyDescent="0.6">
      <c r="K51" s="136"/>
    </row>
  </sheetData>
  <mergeCells count="63">
    <mergeCell ref="M11:O11"/>
    <mergeCell ref="M12:O12"/>
    <mergeCell ref="M15:O15"/>
    <mergeCell ref="M17:O17"/>
    <mergeCell ref="M18:O18"/>
    <mergeCell ref="M16:O16"/>
    <mergeCell ref="M6:O6"/>
    <mergeCell ref="M7:O7"/>
    <mergeCell ref="M8:O8"/>
    <mergeCell ref="M10:O10"/>
    <mergeCell ref="G38:M38"/>
    <mergeCell ref="M20:O20"/>
    <mergeCell ref="M21:O21"/>
    <mergeCell ref="M22:O22"/>
    <mergeCell ref="M25:O25"/>
    <mergeCell ref="E20:G20"/>
    <mergeCell ref="I20:K20"/>
    <mergeCell ref="E9:G9"/>
    <mergeCell ref="G31:I31"/>
    <mergeCell ref="G29:I29"/>
    <mergeCell ref="G30:I30"/>
    <mergeCell ref="M9:O9"/>
    <mergeCell ref="E18:G18"/>
    <mergeCell ref="I18:K18"/>
    <mergeCell ref="A40:E41"/>
    <mergeCell ref="E25:G25"/>
    <mergeCell ref="I25:K25"/>
    <mergeCell ref="A37:E38"/>
    <mergeCell ref="E21:G21"/>
    <mergeCell ref="I21:K21"/>
    <mergeCell ref="E22:G22"/>
    <mergeCell ref="I22:K22"/>
    <mergeCell ref="G40:M40"/>
    <mergeCell ref="G41:M41"/>
    <mergeCell ref="G37:M37"/>
    <mergeCell ref="E24:O24"/>
    <mergeCell ref="A35:O35"/>
    <mergeCell ref="E8:G8"/>
    <mergeCell ref="E17:G17"/>
    <mergeCell ref="E16:G16"/>
    <mergeCell ref="I17:K17"/>
    <mergeCell ref="E12:G12"/>
    <mergeCell ref="I12:K12"/>
    <mergeCell ref="E15:G15"/>
    <mergeCell ref="I15:K15"/>
    <mergeCell ref="I16:K16"/>
    <mergeCell ref="I8:K8"/>
    <mergeCell ref="M5:O5"/>
    <mergeCell ref="E19:G19"/>
    <mergeCell ref="M19:O19"/>
    <mergeCell ref="A1:O1"/>
    <mergeCell ref="A2:O2"/>
    <mergeCell ref="A3:O3"/>
    <mergeCell ref="E11:G11"/>
    <mergeCell ref="I11:K11"/>
    <mergeCell ref="E5:G5"/>
    <mergeCell ref="I5:K5"/>
    <mergeCell ref="E10:G10"/>
    <mergeCell ref="I10:K10"/>
    <mergeCell ref="E6:G6"/>
    <mergeCell ref="I6:K6"/>
    <mergeCell ref="E7:G7"/>
    <mergeCell ref="I7:K7"/>
  </mergeCells>
  <phoneticPr fontId="11" type="noConversion"/>
  <printOptions horizontalCentered="1"/>
  <pageMargins left="0.39370078740157499" right="0.39370078740157499" top="0.39370078740157499" bottom="0.21" header="0.31496062992126" footer="0.26"/>
  <pageSetup paperSize="9" scale="54" orientation="landscape" r:id="rId1"/>
  <headerFooter scaleWithDoc="0" alignWithMargins="0">
    <oddFooter>&amp;C&amp;"B Mitra,Bold"&amp;10 &amp;11 &amp;K0000003</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BF69D-8F9D-42CE-9327-3B3A1B7850DB}">
  <sheetPr>
    <pageSetUpPr fitToPage="1"/>
  </sheetPr>
  <dimension ref="A1:W26"/>
  <sheetViews>
    <sheetView rightToLeft="1" view="pageBreakPreview" topLeftCell="A4" zoomScale="110" zoomScaleNormal="87" zoomScaleSheetLayoutView="110" workbookViewId="0">
      <selection activeCell="G12" sqref="G12"/>
    </sheetView>
  </sheetViews>
  <sheetFormatPr defaultColWidth="9.109375" defaultRowHeight="21.6" x14ac:dyDescent="0.6"/>
  <cols>
    <col min="1" max="1" width="2.33203125" style="249" customWidth="1"/>
    <col min="2" max="6" width="9.109375" style="249"/>
    <col min="7" max="7" width="13.109375" style="249" customWidth="1"/>
    <col min="8" max="9" width="8.6640625" style="249" customWidth="1"/>
    <col min="10" max="10" width="7" style="249" customWidth="1"/>
    <col min="11" max="11" width="1.88671875" style="249" customWidth="1"/>
    <col min="12" max="16384" width="9.109375" style="249"/>
  </cols>
  <sheetData>
    <row r="1" spans="1:23" ht="22.5" customHeight="1" x14ac:dyDescent="0.6">
      <c r="A1" s="732" t="s">
        <v>248</v>
      </c>
      <c r="B1" s="732"/>
      <c r="C1" s="732"/>
      <c r="D1" s="732"/>
      <c r="E1" s="732"/>
      <c r="F1" s="732"/>
      <c r="G1" s="732"/>
      <c r="H1" s="732"/>
      <c r="I1" s="732"/>
      <c r="J1" s="732"/>
      <c r="K1" s="248"/>
      <c r="L1" s="248"/>
      <c r="M1" s="248"/>
      <c r="N1" s="248"/>
      <c r="O1" s="248"/>
      <c r="P1" s="248"/>
    </row>
    <row r="2" spans="1:23" ht="22.5" customHeight="1" x14ac:dyDescent="0.6">
      <c r="A2" s="732" t="s">
        <v>843</v>
      </c>
      <c r="B2" s="732"/>
      <c r="C2" s="732"/>
      <c r="D2" s="732"/>
      <c r="E2" s="732"/>
      <c r="F2" s="732"/>
      <c r="G2" s="732"/>
      <c r="H2" s="732"/>
      <c r="I2" s="732"/>
      <c r="J2" s="732"/>
      <c r="K2" s="248"/>
      <c r="L2" s="248"/>
      <c r="M2" s="248"/>
      <c r="N2" s="248"/>
      <c r="O2" s="248"/>
      <c r="P2" s="248"/>
    </row>
    <row r="3" spans="1:23" ht="22.2" x14ac:dyDescent="0.6">
      <c r="A3" s="732" t="str">
        <f>'صورت سود(زیان)'!A3:O3</f>
        <v>برای سال مالی منتهی به تاریخ 31 شهریورماه 1401</v>
      </c>
      <c r="B3" s="732"/>
      <c r="C3" s="732"/>
      <c r="D3" s="732"/>
      <c r="E3" s="732"/>
      <c r="F3" s="732"/>
      <c r="G3" s="732"/>
      <c r="H3" s="732"/>
      <c r="I3" s="732"/>
      <c r="J3" s="732"/>
      <c r="K3" s="248"/>
    </row>
    <row r="4" spans="1:23" ht="18" customHeight="1" x14ac:dyDescent="0.6"/>
    <row r="5" spans="1:23" ht="22.2" x14ac:dyDescent="0.6">
      <c r="B5" s="731" t="s">
        <v>289</v>
      </c>
      <c r="C5" s="731"/>
      <c r="D5" s="731"/>
    </row>
    <row r="6" spans="1:23" ht="22.2" x14ac:dyDescent="0.6">
      <c r="B6" s="731" t="s">
        <v>288</v>
      </c>
      <c r="C6" s="731"/>
      <c r="D6" s="731"/>
      <c r="L6" s="250"/>
      <c r="M6" s="250"/>
      <c r="N6" s="250"/>
      <c r="O6" s="250"/>
      <c r="P6" s="250"/>
    </row>
    <row r="7" spans="1:23" ht="67.5" customHeight="1" x14ac:dyDescent="0.6">
      <c r="B7" s="734" t="s">
        <v>799</v>
      </c>
      <c r="C7" s="734"/>
      <c r="D7" s="734"/>
      <c r="E7" s="734"/>
      <c r="F7" s="734"/>
      <c r="G7" s="734"/>
      <c r="H7" s="734"/>
      <c r="I7" s="734"/>
      <c r="J7" s="734"/>
      <c r="K7" s="250"/>
    </row>
    <row r="8" spans="1:23" ht="161.25" customHeight="1" x14ac:dyDescent="0.6">
      <c r="B8" s="734"/>
      <c r="C8" s="734"/>
      <c r="D8" s="734"/>
      <c r="E8" s="734"/>
      <c r="F8" s="734"/>
      <c r="G8" s="734"/>
      <c r="H8" s="734"/>
      <c r="I8" s="734"/>
      <c r="J8" s="734"/>
      <c r="K8" s="250"/>
    </row>
    <row r="9" spans="1:23" x14ac:dyDescent="0.6">
      <c r="B9" s="251"/>
      <c r="C9" s="251"/>
      <c r="D9" s="251"/>
      <c r="E9" s="251"/>
      <c r="F9" s="251"/>
      <c r="G9" s="251"/>
      <c r="H9" s="251"/>
      <c r="I9" s="251"/>
      <c r="J9" s="251"/>
      <c r="K9" s="250"/>
    </row>
    <row r="10" spans="1:23" x14ac:dyDescent="0.6">
      <c r="B10" s="742" t="s">
        <v>846</v>
      </c>
      <c r="C10" s="742"/>
      <c r="D10" s="742"/>
      <c r="E10" s="742"/>
      <c r="F10" s="742"/>
      <c r="G10" s="742"/>
      <c r="H10" s="742"/>
      <c r="I10" s="742"/>
      <c r="J10" s="742"/>
    </row>
    <row r="11" spans="1:23" x14ac:dyDescent="0.6">
      <c r="B11" s="733" t="s">
        <v>845</v>
      </c>
      <c r="C11" s="733"/>
      <c r="D11" s="733"/>
      <c r="E11" s="733"/>
    </row>
    <row r="12" spans="1:23" ht="22.2" x14ac:dyDescent="0.6">
      <c r="B12" s="731" t="s">
        <v>287</v>
      </c>
      <c r="C12" s="731"/>
      <c r="D12" s="731"/>
    </row>
    <row r="13" spans="1:23" ht="66.75" customHeight="1" x14ac:dyDescent="0.6">
      <c r="B13" s="743" t="s">
        <v>700</v>
      </c>
      <c r="C13" s="743"/>
      <c r="D13" s="743"/>
      <c r="E13" s="743"/>
      <c r="F13" s="743"/>
      <c r="G13" s="743"/>
      <c r="H13" s="743"/>
      <c r="I13" s="743"/>
      <c r="J13" s="743"/>
      <c r="O13" s="741"/>
      <c r="P13" s="741"/>
      <c r="Q13" s="741"/>
      <c r="R13" s="741"/>
      <c r="S13" s="741"/>
      <c r="T13" s="741"/>
      <c r="U13" s="741"/>
      <c r="V13" s="741"/>
      <c r="W13" s="741"/>
    </row>
    <row r="15" spans="1:23" ht="22.2" x14ac:dyDescent="0.6">
      <c r="B15" s="731" t="s">
        <v>286</v>
      </c>
      <c r="C15" s="731"/>
      <c r="D15" s="731"/>
      <c r="E15" s="731"/>
      <c r="F15" s="731"/>
      <c r="G15" s="731"/>
      <c r="H15" s="731"/>
      <c r="I15" s="731"/>
      <c r="J15" s="731"/>
    </row>
    <row r="16" spans="1:23" ht="44.4" customHeight="1" x14ac:dyDescent="0.6">
      <c r="B16" s="735" t="s">
        <v>797</v>
      </c>
      <c r="C16" s="735"/>
      <c r="D16" s="735"/>
      <c r="E16" s="735"/>
      <c r="F16" s="735"/>
      <c r="G16" s="735"/>
      <c r="H16" s="735"/>
      <c r="I16" s="735"/>
      <c r="J16" s="735"/>
    </row>
    <row r="17" spans="2:10" x14ac:dyDescent="0.6">
      <c r="B17" s="733" t="s">
        <v>798</v>
      </c>
      <c r="C17" s="733"/>
      <c r="D17" s="733"/>
      <c r="E17" s="733"/>
      <c r="F17" s="733"/>
      <c r="G17" s="733"/>
      <c r="H17" s="733"/>
      <c r="I17" s="733"/>
      <c r="J17" s="733"/>
    </row>
    <row r="18" spans="2:10" ht="22.2" thickBot="1" x14ac:dyDescent="0.65"/>
    <row r="19" spans="2:10" ht="43.5" customHeight="1" thickBot="1" x14ac:dyDescent="0.65">
      <c r="C19" s="252" t="s">
        <v>285</v>
      </c>
      <c r="D19" s="729" t="s">
        <v>284</v>
      </c>
      <c r="E19" s="730"/>
      <c r="F19" s="737"/>
      <c r="G19" s="253" t="s">
        <v>167</v>
      </c>
      <c r="H19" s="736" t="s">
        <v>283</v>
      </c>
      <c r="I19" s="737"/>
    </row>
    <row r="20" spans="2:10" ht="22.8" thickBot="1" x14ac:dyDescent="0.65">
      <c r="C20" s="252">
        <v>1</v>
      </c>
      <c r="D20" s="738" t="s">
        <v>96</v>
      </c>
      <c r="E20" s="740"/>
      <c r="F20" s="739"/>
      <c r="G20" s="254">
        <v>49000</v>
      </c>
      <c r="H20" s="738">
        <v>98</v>
      </c>
      <c r="I20" s="739"/>
    </row>
    <row r="21" spans="2:10" ht="22.8" thickBot="1" x14ac:dyDescent="0.65">
      <c r="C21" s="252">
        <v>2</v>
      </c>
      <c r="D21" s="738" t="s">
        <v>99</v>
      </c>
      <c r="E21" s="740"/>
      <c r="F21" s="739"/>
      <c r="G21" s="252">
        <v>500</v>
      </c>
      <c r="H21" s="738">
        <v>1</v>
      </c>
      <c r="I21" s="739"/>
    </row>
    <row r="22" spans="2:10" ht="22.8" thickBot="1" x14ac:dyDescent="0.65">
      <c r="C22" s="252">
        <v>3</v>
      </c>
      <c r="D22" s="738" t="s">
        <v>98</v>
      </c>
      <c r="E22" s="740"/>
      <c r="F22" s="739"/>
      <c r="G22" s="252">
        <v>500</v>
      </c>
      <c r="H22" s="738">
        <v>1</v>
      </c>
      <c r="I22" s="739"/>
    </row>
    <row r="23" spans="2:10" ht="22.8" thickBot="1" x14ac:dyDescent="0.65">
      <c r="C23" s="729" t="s">
        <v>282</v>
      </c>
      <c r="D23" s="730"/>
      <c r="E23" s="730"/>
      <c r="F23" s="730"/>
      <c r="G23" s="254">
        <f>SUM(G20:G22)</f>
        <v>50000</v>
      </c>
      <c r="H23" s="738">
        <f>SUM(H20:I22)</f>
        <v>100</v>
      </c>
      <c r="I23" s="739"/>
    </row>
    <row r="24" spans="2:10" ht="12.6" customHeight="1" x14ac:dyDescent="0.6"/>
    <row r="26" spans="2:10" ht="39.6" customHeight="1" x14ac:dyDescent="0.6"/>
  </sheetData>
  <mergeCells count="24">
    <mergeCell ref="D22:F22"/>
    <mergeCell ref="O13:W13"/>
    <mergeCell ref="B10:J10"/>
    <mergeCell ref="B12:D12"/>
    <mergeCell ref="B13:J13"/>
    <mergeCell ref="B15:J15"/>
    <mergeCell ref="D19:F19"/>
    <mergeCell ref="B11:E11"/>
    <mergeCell ref="C23:F23"/>
    <mergeCell ref="B5:D5"/>
    <mergeCell ref="B6:D6"/>
    <mergeCell ref="A1:J1"/>
    <mergeCell ref="A2:J2"/>
    <mergeCell ref="A3:J3"/>
    <mergeCell ref="B17:J17"/>
    <mergeCell ref="B7:J8"/>
    <mergeCell ref="B16:J16"/>
    <mergeCell ref="H19:I19"/>
    <mergeCell ref="H20:I20"/>
    <mergeCell ref="H21:I21"/>
    <mergeCell ref="H22:I22"/>
    <mergeCell ref="H23:I23"/>
    <mergeCell ref="D20:F20"/>
    <mergeCell ref="D21:F21"/>
  </mergeCells>
  <printOptions horizontalCentered="1" verticalCentered="1"/>
  <pageMargins left="0.23622047244094499" right="0.23622047244094499" top="0.49802712160979901" bottom="0.68" header="0.31496062992126" footer="0.46"/>
  <pageSetup paperSize="9" scale="88" orientation="portrait" r:id="rId1"/>
  <headerFooter scaleWithDoc="0">
    <oddFooter>&amp;C&amp;"B Mitra,Bold"&amp;10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E48FF-BF93-4124-A814-0115A6AA435D}">
  <sheetPr>
    <pageSetUpPr fitToPage="1"/>
  </sheetPr>
  <dimension ref="A1:K24"/>
  <sheetViews>
    <sheetView rightToLeft="1" view="pageBreakPreview" topLeftCell="A19" zoomScale="110" zoomScaleNormal="100" zoomScaleSheetLayoutView="110" workbookViewId="0">
      <selection activeCell="E10" sqref="E10"/>
    </sheetView>
  </sheetViews>
  <sheetFormatPr defaultColWidth="9.109375" defaultRowHeight="18" x14ac:dyDescent="0.5"/>
  <cols>
    <col min="1" max="1" width="0.88671875" style="380" customWidth="1"/>
    <col min="2" max="2" width="11.109375" style="380" customWidth="1"/>
    <col min="3" max="9" width="9.109375" style="380"/>
    <col min="10" max="10" width="15.6640625" style="380" customWidth="1"/>
    <col min="11" max="11" width="2" style="380" customWidth="1"/>
    <col min="12" max="16384" width="9.109375" style="380"/>
  </cols>
  <sheetData>
    <row r="1" spans="1:11" ht="18.600000000000001" x14ac:dyDescent="0.5">
      <c r="A1" s="750" t="s">
        <v>248</v>
      </c>
      <c r="B1" s="750"/>
      <c r="C1" s="750"/>
      <c r="D1" s="750"/>
      <c r="E1" s="750"/>
      <c r="F1" s="750"/>
      <c r="G1" s="750"/>
      <c r="H1" s="750"/>
      <c r="I1" s="750"/>
      <c r="J1" s="750"/>
      <c r="K1" s="750"/>
    </row>
    <row r="2" spans="1:11" ht="18.600000000000001" x14ac:dyDescent="0.5">
      <c r="A2" s="750" t="str">
        <f>'اطلاعات صندوق و ارکان صندوق'!A2:J2</f>
        <v xml:space="preserve"> یادداشت‌های توضیحی صورت های مالی </v>
      </c>
      <c r="B2" s="750"/>
      <c r="C2" s="750"/>
      <c r="D2" s="750"/>
      <c r="E2" s="750"/>
      <c r="F2" s="750"/>
      <c r="G2" s="750"/>
      <c r="H2" s="750"/>
      <c r="I2" s="750"/>
      <c r="J2" s="750"/>
      <c r="K2" s="750"/>
    </row>
    <row r="3" spans="1:11" ht="18.600000000000001" x14ac:dyDescent="0.5">
      <c r="A3" s="750" t="str">
        <f>'اطلاعات صندوق و ارکان صندوق'!A3:J3</f>
        <v>برای سال مالی منتهی به تاریخ 31 شهریورماه 1401</v>
      </c>
      <c r="B3" s="750"/>
      <c r="C3" s="750"/>
      <c r="D3" s="750"/>
      <c r="E3" s="750"/>
      <c r="F3" s="750"/>
      <c r="G3" s="750"/>
      <c r="H3" s="750"/>
      <c r="I3" s="750"/>
      <c r="J3" s="750"/>
      <c r="K3" s="750"/>
    </row>
    <row r="4" spans="1:11" ht="18.600000000000001" x14ac:dyDescent="0.5">
      <c r="A4" s="381"/>
      <c r="B4" s="381"/>
      <c r="C4" s="381"/>
      <c r="D4" s="381"/>
      <c r="E4" s="381"/>
      <c r="F4" s="381"/>
      <c r="G4" s="381"/>
      <c r="H4" s="381"/>
      <c r="I4" s="381"/>
      <c r="J4" s="381"/>
      <c r="K4" s="381"/>
    </row>
    <row r="5" spans="1:11" ht="52.5" customHeight="1" x14ac:dyDescent="0.5">
      <c r="B5" s="751" t="s">
        <v>820</v>
      </c>
      <c r="C5" s="751"/>
      <c r="D5" s="751"/>
      <c r="E5" s="751"/>
      <c r="F5" s="751"/>
      <c r="G5" s="751"/>
      <c r="H5" s="751"/>
      <c r="I5" s="751"/>
      <c r="J5" s="751"/>
    </row>
    <row r="6" spans="1:11" ht="17.399999999999999" customHeight="1" x14ac:dyDescent="0.5">
      <c r="B6" s="670"/>
      <c r="C6" s="670"/>
      <c r="D6" s="670"/>
      <c r="E6" s="670"/>
      <c r="F6" s="670"/>
      <c r="G6" s="670"/>
      <c r="H6" s="670"/>
      <c r="I6" s="670"/>
      <c r="J6" s="670"/>
    </row>
    <row r="7" spans="1:11" ht="42" customHeight="1" x14ac:dyDescent="0.5">
      <c r="B7" s="752" t="s">
        <v>849</v>
      </c>
      <c r="C7" s="752"/>
      <c r="D7" s="752"/>
      <c r="E7" s="752"/>
      <c r="F7" s="752"/>
      <c r="G7" s="752"/>
      <c r="H7" s="752"/>
      <c r="I7" s="752"/>
      <c r="J7" s="752"/>
    </row>
    <row r="9" spans="1:11" ht="54" customHeight="1" x14ac:dyDescent="0.5">
      <c r="B9" s="745" t="s">
        <v>715</v>
      </c>
      <c r="C9" s="745"/>
      <c r="D9" s="745"/>
      <c r="E9" s="745"/>
      <c r="F9" s="745"/>
      <c r="G9" s="745"/>
      <c r="H9" s="745"/>
      <c r="I9" s="745"/>
      <c r="J9" s="745"/>
    </row>
    <row r="11" spans="1:11" ht="40.5" customHeight="1" x14ac:dyDescent="0.5">
      <c r="B11" s="745" t="s">
        <v>716</v>
      </c>
      <c r="C11" s="745"/>
      <c r="D11" s="745"/>
      <c r="E11" s="745"/>
      <c r="F11" s="745"/>
      <c r="G11" s="745"/>
      <c r="H11" s="745"/>
      <c r="I11" s="745"/>
      <c r="J11" s="745"/>
    </row>
    <row r="13" spans="1:11" ht="18.600000000000001" x14ac:dyDescent="0.5">
      <c r="B13" s="746" t="s">
        <v>393</v>
      </c>
      <c r="C13" s="746"/>
      <c r="D13" s="746"/>
    </row>
    <row r="14" spans="1:11" x14ac:dyDescent="0.5">
      <c r="B14" s="747" t="s">
        <v>800</v>
      </c>
      <c r="C14" s="747"/>
      <c r="D14" s="747"/>
      <c r="E14" s="747"/>
      <c r="F14" s="747"/>
      <c r="G14" s="747"/>
      <c r="H14" s="747"/>
      <c r="I14" s="747"/>
      <c r="J14" s="747"/>
    </row>
    <row r="16" spans="1:11" ht="18.600000000000001" x14ac:dyDescent="0.5">
      <c r="B16" s="746" t="s">
        <v>394</v>
      </c>
      <c r="C16" s="746"/>
      <c r="D16" s="746"/>
      <c r="H16" s="380" t="s">
        <v>390</v>
      </c>
    </row>
    <row r="17" spans="2:10" ht="18.600000000000001" x14ac:dyDescent="0.5">
      <c r="B17" s="746" t="s">
        <v>395</v>
      </c>
      <c r="C17" s="746"/>
      <c r="D17" s="746"/>
    </row>
    <row r="18" spans="2:10" ht="57" customHeight="1" x14ac:dyDescent="0.5">
      <c r="B18" s="749" t="s">
        <v>291</v>
      </c>
      <c r="C18" s="749"/>
      <c r="D18" s="749"/>
      <c r="E18" s="749"/>
      <c r="F18" s="749"/>
      <c r="G18" s="749"/>
      <c r="H18" s="749"/>
      <c r="I18" s="749"/>
      <c r="J18" s="749"/>
    </row>
    <row r="20" spans="2:10" ht="60.75" customHeight="1" x14ac:dyDescent="0.5">
      <c r="B20" s="748" t="s">
        <v>795</v>
      </c>
      <c r="C20" s="748"/>
      <c r="D20" s="748"/>
      <c r="E20" s="748"/>
      <c r="F20" s="748"/>
      <c r="G20" s="748"/>
      <c r="H20" s="748"/>
      <c r="I20" s="748"/>
      <c r="J20" s="748"/>
    </row>
    <row r="21" spans="2:10" ht="57" customHeight="1" x14ac:dyDescent="0.5">
      <c r="B21" s="751" t="s">
        <v>801</v>
      </c>
      <c r="C21" s="751"/>
      <c r="D21" s="751"/>
      <c r="E21" s="751"/>
      <c r="F21" s="751"/>
      <c r="G21" s="751"/>
      <c r="H21" s="751"/>
      <c r="I21" s="751"/>
      <c r="J21" s="751"/>
    </row>
    <row r="23" spans="2:10" ht="18.600000000000001" x14ac:dyDescent="0.5">
      <c r="B23" s="746" t="s">
        <v>717</v>
      </c>
      <c r="C23" s="746"/>
      <c r="D23" s="746"/>
      <c r="E23" s="746"/>
      <c r="F23" s="746"/>
      <c r="G23" s="746"/>
      <c r="H23" s="746"/>
      <c r="I23" s="746"/>
      <c r="J23" s="746"/>
    </row>
    <row r="24" spans="2:10" x14ac:dyDescent="0.5">
      <c r="B24" s="744" t="s">
        <v>290</v>
      </c>
      <c r="C24" s="744"/>
      <c r="D24" s="744"/>
      <c r="E24" s="744"/>
      <c r="F24" s="744"/>
      <c r="G24" s="744"/>
      <c r="H24" s="744"/>
      <c r="I24" s="744"/>
      <c r="J24" s="744"/>
    </row>
  </sheetData>
  <mergeCells count="16">
    <mergeCell ref="A1:K1"/>
    <mergeCell ref="A2:K2"/>
    <mergeCell ref="A3:K3"/>
    <mergeCell ref="B5:J5"/>
    <mergeCell ref="B21:J21"/>
    <mergeCell ref="B7:J7"/>
    <mergeCell ref="B24:J24"/>
    <mergeCell ref="B9:J9"/>
    <mergeCell ref="B11:J11"/>
    <mergeCell ref="B13:D13"/>
    <mergeCell ref="B14:J14"/>
    <mergeCell ref="B17:D17"/>
    <mergeCell ref="B20:J20"/>
    <mergeCell ref="B23:J23"/>
    <mergeCell ref="B16:D16"/>
    <mergeCell ref="B18:J18"/>
  </mergeCells>
  <printOptions horizontalCentered="1"/>
  <pageMargins left="0.39370078740157483" right="0.39370078740157483" top="0.39370078740157483" bottom="0.66" header="6.4959536307961502E-2" footer="0.43"/>
  <pageSetup paperSize="9" orientation="portrait" r:id="rId1"/>
  <headerFooter scaleWithDoc="0">
    <oddFooter>&amp;C&amp;"B Mitra,Bold"&amp;10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8C494-3FC6-4148-BECB-6DB78F534D0D}">
  <sheetPr>
    <pageSetUpPr fitToPage="1"/>
  </sheetPr>
  <dimension ref="A1:K26"/>
  <sheetViews>
    <sheetView rightToLeft="1" view="pageBreakPreview" topLeftCell="A15" zoomScaleNormal="100" zoomScaleSheetLayoutView="100" workbookViewId="0">
      <selection activeCell="E19" sqref="E19:J19"/>
    </sheetView>
  </sheetViews>
  <sheetFormatPr defaultColWidth="9.109375" defaultRowHeight="21" x14ac:dyDescent="0.6"/>
  <cols>
    <col min="1" max="1" width="1.33203125" style="132" customWidth="1"/>
    <col min="2" max="2" width="16.88671875" style="132" customWidth="1"/>
    <col min="3" max="3" width="6.6640625" style="132" customWidth="1"/>
    <col min="4" max="4" width="10.6640625" style="132" customWidth="1"/>
    <col min="5" max="5" width="13.33203125" style="132" customWidth="1"/>
    <col min="6" max="6" width="11.33203125" style="132" customWidth="1"/>
    <col min="7" max="7" width="9.109375" style="132"/>
    <col min="8" max="8" width="12" style="132" customWidth="1"/>
    <col min="9" max="9" width="7.44140625" style="132" customWidth="1"/>
    <col min="10" max="10" width="8.88671875" style="132" customWidth="1"/>
    <col min="11" max="11" width="2.109375" style="132" customWidth="1"/>
    <col min="12" max="16384" width="9.109375" style="132"/>
  </cols>
  <sheetData>
    <row r="1" spans="1:11" ht="21.6" x14ac:dyDescent="0.6">
      <c r="A1" s="780" t="s">
        <v>308</v>
      </c>
      <c r="B1" s="780"/>
      <c r="C1" s="780"/>
      <c r="D1" s="780"/>
      <c r="E1" s="780"/>
      <c r="F1" s="780"/>
      <c r="G1" s="780"/>
      <c r="H1" s="780"/>
      <c r="I1" s="780"/>
      <c r="J1" s="780"/>
      <c r="K1" s="780"/>
    </row>
    <row r="2" spans="1:11" ht="21.6" x14ac:dyDescent="0.6">
      <c r="A2" s="780" t="str">
        <f>'اطلاعات صندوق و ارکان صندوق'!A2:J2</f>
        <v xml:space="preserve"> یادداشت‌های توضیحی صورت های مالی </v>
      </c>
      <c r="B2" s="780"/>
      <c r="C2" s="780"/>
      <c r="D2" s="780"/>
      <c r="E2" s="780"/>
      <c r="F2" s="780"/>
      <c r="G2" s="780"/>
      <c r="H2" s="780"/>
      <c r="I2" s="780"/>
      <c r="J2" s="780"/>
      <c r="K2" s="780"/>
    </row>
    <row r="3" spans="1:11" ht="21.6" x14ac:dyDescent="0.6">
      <c r="A3" s="780" t="str">
        <f>'اهم رویه ها1'!A3:K3</f>
        <v>برای سال مالی منتهی به تاریخ 31 شهریورماه 1401</v>
      </c>
      <c r="B3" s="780"/>
      <c r="C3" s="780"/>
      <c r="D3" s="780"/>
      <c r="E3" s="780"/>
      <c r="F3" s="780"/>
      <c r="G3" s="780"/>
      <c r="H3" s="780"/>
      <c r="I3" s="780"/>
      <c r="J3" s="780"/>
      <c r="K3" s="780"/>
    </row>
    <row r="4" spans="1:11" ht="26.25" customHeight="1" x14ac:dyDescent="0.6">
      <c r="A4" s="211"/>
      <c r="B4" s="211"/>
      <c r="C4" s="211"/>
      <c r="D4" s="211"/>
      <c r="E4" s="211"/>
      <c r="F4" s="211"/>
      <c r="G4" s="211"/>
      <c r="H4" s="211"/>
      <c r="I4" s="211"/>
      <c r="J4" s="211"/>
      <c r="K4" s="211"/>
    </row>
    <row r="5" spans="1:11" ht="14.25" customHeight="1" x14ac:dyDescent="0.6">
      <c r="B5" s="372"/>
      <c r="C5" s="372"/>
      <c r="D5" s="372"/>
      <c r="E5" s="372"/>
      <c r="F5" s="372"/>
      <c r="G5" s="372"/>
      <c r="H5" s="372"/>
      <c r="I5" s="372"/>
      <c r="J5" s="372"/>
    </row>
    <row r="6" spans="1:11" ht="21.6" x14ac:dyDescent="0.6">
      <c r="B6" s="765" t="s">
        <v>396</v>
      </c>
      <c r="C6" s="765"/>
      <c r="D6" s="765"/>
      <c r="E6" s="765"/>
      <c r="F6" s="372"/>
      <c r="G6" s="372"/>
      <c r="H6" s="372"/>
      <c r="I6" s="372"/>
      <c r="J6" s="372"/>
    </row>
    <row r="7" spans="1:11" ht="135" customHeight="1" x14ac:dyDescent="0.6">
      <c r="B7" s="779" t="s">
        <v>701</v>
      </c>
      <c r="C7" s="779"/>
      <c r="D7" s="779"/>
      <c r="E7" s="779"/>
      <c r="F7" s="779"/>
      <c r="G7" s="779"/>
      <c r="H7" s="779"/>
      <c r="I7" s="779"/>
      <c r="J7" s="779"/>
    </row>
    <row r="8" spans="1:11" ht="12" customHeight="1" x14ac:dyDescent="0.6">
      <c r="B8" s="372"/>
      <c r="C8" s="372"/>
      <c r="D8" s="372"/>
      <c r="E8" s="372"/>
      <c r="F8" s="372"/>
      <c r="G8" s="372"/>
      <c r="H8" s="372"/>
      <c r="I8" s="372"/>
      <c r="J8" s="372"/>
    </row>
    <row r="9" spans="1:11" ht="132" customHeight="1" x14ac:dyDescent="0.6">
      <c r="B9" s="779" t="s">
        <v>702</v>
      </c>
      <c r="C9" s="779"/>
      <c r="D9" s="779"/>
      <c r="E9" s="779"/>
      <c r="F9" s="779"/>
      <c r="G9" s="779"/>
      <c r="H9" s="779"/>
      <c r="I9" s="779"/>
      <c r="J9" s="779"/>
    </row>
    <row r="10" spans="1:11" x14ac:dyDescent="0.6">
      <c r="B10" s="372"/>
      <c r="C10" s="372"/>
      <c r="D10" s="372"/>
      <c r="E10" s="372"/>
      <c r="F10" s="372"/>
      <c r="G10" s="372"/>
      <c r="H10" s="372"/>
      <c r="I10" s="372"/>
      <c r="J10" s="372"/>
    </row>
    <row r="11" spans="1:11" ht="21.6" x14ac:dyDescent="0.6">
      <c r="B11" s="765" t="s">
        <v>397</v>
      </c>
      <c r="C11" s="765"/>
      <c r="D11" s="765"/>
      <c r="E11" s="765"/>
      <c r="F11" s="372"/>
      <c r="G11" s="372"/>
      <c r="H11" s="372"/>
      <c r="I11" s="372"/>
      <c r="J11" s="372"/>
    </row>
    <row r="12" spans="1:11" ht="42" customHeight="1" x14ac:dyDescent="0.6">
      <c r="B12" s="766" t="s">
        <v>307</v>
      </c>
      <c r="C12" s="766"/>
      <c r="D12" s="766"/>
      <c r="E12" s="766"/>
      <c r="F12" s="766"/>
      <c r="G12" s="766"/>
      <c r="H12" s="766"/>
      <c r="I12" s="766"/>
      <c r="J12" s="766"/>
    </row>
    <row r="13" spans="1:11" ht="21.6" thickBot="1" x14ac:dyDescent="0.65"/>
    <row r="14" spans="1:11" ht="21" customHeight="1" thickBot="1" x14ac:dyDescent="0.65">
      <c r="B14" s="767" t="s">
        <v>306</v>
      </c>
      <c r="C14" s="768"/>
      <c r="D14" s="769"/>
      <c r="E14" s="770" t="s">
        <v>305</v>
      </c>
      <c r="F14" s="771"/>
      <c r="G14" s="771"/>
      <c r="H14" s="771"/>
      <c r="I14" s="771"/>
      <c r="J14" s="772"/>
    </row>
    <row r="15" spans="1:11" s="373" customFormat="1" ht="39" customHeight="1" x14ac:dyDescent="0.6">
      <c r="B15" s="773" t="s">
        <v>304</v>
      </c>
      <c r="C15" s="774"/>
      <c r="D15" s="775"/>
      <c r="E15" s="776" t="s">
        <v>303</v>
      </c>
      <c r="F15" s="777"/>
      <c r="G15" s="777"/>
      <c r="H15" s="777"/>
      <c r="I15" s="777"/>
      <c r="J15" s="778"/>
    </row>
    <row r="16" spans="1:11" s="373" customFormat="1" ht="39" customHeight="1" x14ac:dyDescent="0.6">
      <c r="B16" s="753" t="s">
        <v>302</v>
      </c>
      <c r="C16" s="754"/>
      <c r="D16" s="755"/>
      <c r="E16" s="756" t="s">
        <v>301</v>
      </c>
      <c r="F16" s="757"/>
      <c r="G16" s="757"/>
      <c r="H16" s="757"/>
      <c r="I16" s="757"/>
      <c r="J16" s="758"/>
    </row>
    <row r="17" spans="2:11" s="373" customFormat="1" ht="62.25" customHeight="1" x14ac:dyDescent="0.6">
      <c r="B17" s="753" t="s">
        <v>300</v>
      </c>
      <c r="C17" s="754"/>
      <c r="D17" s="755"/>
      <c r="E17" s="756" t="s">
        <v>299</v>
      </c>
      <c r="F17" s="757"/>
      <c r="G17" s="757"/>
      <c r="H17" s="757"/>
      <c r="I17" s="757"/>
      <c r="J17" s="758"/>
    </row>
    <row r="18" spans="2:11" s="373" customFormat="1" ht="49.5" customHeight="1" x14ac:dyDescent="0.6">
      <c r="B18" s="753" t="s">
        <v>298</v>
      </c>
      <c r="C18" s="754"/>
      <c r="D18" s="755"/>
      <c r="E18" s="756" t="s">
        <v>802</v>
      </c>
      <c r="F18" s="757"/>
      <c r="G18" s="757"/>
      <c r="H18" s="757"/>
      <c r="I18" s="757"/>
      <c r="J18" s="758"/>
    </row>
    <row r="19" spans="2:11" s="373" customFormat="1" ht="39" customHeight="1" x14ac:dyDescent="0.6">
      <c r="B19" s="753" t="s">
        <v>297</v>
      </c>
      <c r="C19" s="754"/>
      <c r="D19" s="755"/>
      <c r="E19" s="756" t="s">
        <v>720</v>
      </c>
      <c r="F19" s="757"/>
      <c r="G19" s="757"/>
      <c r="H19" s="757"/>
      <c r="I19" s="757"/>
      <c r="J19" s="758"/>
    </row>
    <row r="20" spans="2:11" s="373" customFormat="1" ht="39" customHeight="1" x14ac:dyDescent="0.6">
      <c r="B20" s="753" t="s">
        <v>296</v>
      </c>
      <c r="C20" s="754"/>
      <c r="D20" s="755"/>
      <c r="E20" s="756" t="s">
        <v>295</v>
      </c>
      <c r="F20" s="757"/>
      <c r="G20" s="757"/>
      <c r="H20" s="757"/>
      <c r="I20" s="757"/>
      <c r="J20" s="758"/>
      <c r="K20" s="373">
        <f>F20-J20</f>
        <v>0</v>
      </c>
    </row>
    <row r="21" spans="2:11" s="373" customFormat="1" ht="39" customHeight="1" x14ac:dyDescent="0.6">
      <c r="B21" s="753" t="s">
        <v>294</v>
      </c>
      <c r="C21" s="754"/>
      <c r="D21" s="755"/>
      <c r="E21" s="756" t="s">
        <v>293</v>
      </c>
      <c r="F21" s="757"/>
      <c r="G21" s="757"/>
      <c r="H21" s="757"/>
      <c r="I21" s="757"/>
      <c r="J21" s="758"/>
    </row>
    <row r="22" spans="2:11" s="373" customFormat="1" ht="64.5" customHeight="1" thickBot="1" x14ac:dyDescent="0.65">
      <c r="B22" s="759" t="s">
        <v>292</v>
      </c>
      <c r="C22" s="760"/>
      <c r="D22" s="761"/>
      <c r="E22" s="762" t="s">
        <v>725</v>
      </c>
      <c r="F22" s="763"/>
      <c r="G22" s="763"/>
      <c r="H22" s="763"/>
      <c r="I22" s="763"/>
      <c r="J22" s="764"/>
    </row>
    <row r="26" spans="2:11" x14ac:dyDescent="0.6">
      <c r="F26" s="132" t="s">
        <v>719</v>
      </c>
    </row>
  </sheetData>
  <mergeCells count="26">
    <mergeCell ref="B7:J7"/>
    <mergeCell ref="B9:J9"/>
    <mergeCell ref="A1:K1"/>
    <mergeCell ref="A2:K2"/>
    <mergeCell ref="B6:E6"/>
    <mergeCell ref="A3:K3"/>
    <mergeCell ref="B11:E11"/>
    <mergeCell ref="B12:J12"/>
    <mergeCell ref="B14:D14"/>
    <mergeCell ref="E14:J14"/>
    <mergeCell ref="B15:D15"/>
    <mergeCell ref="E15:J15"/>
    <mergeCell ref="B16:D16"/>
    <mergeCell ref="E16:J16"/>
    <mergeCell ref="B17:D17"/>
    <mergeCell ref="E17:J17"/>
    <mergeCell ref="B18:D18"/>
    <mergeCell ref="E18:J18"/>
    <mergeCell ref="B19:D19"/>
    <mergeCell ref="E19:J19"/>
    <mergeCell ref="B20:D20"/>
    <mergeCell ref="E20:J20"/>
    <mergeCell ref="B22:D22"/>
    <mergeCell ref="E22:J22"/>
    <mergeCell ref="B21:D21"/>
    <mergeCell ref="E21:J21"/>
  </mergeCells>
  <printOptions horizontalCentered="1"/>
  <pageMargins left="0.18" right="0.48" top="0.39370078740157483" bottom="0.66" header="6.4959536307961502E-2" footer="0.43"/>
  <pageSetup paperSize="9" scale="82" orientation="portrait" r:id="rId1"/>
  <headerFooter scaleWithDoc="0">
    <oddFooter>&amp;C&amp;"B Mitra,Bold"&amp;10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90E47-C801-4F8B-9A63-E0CED7848BE3}">
  <sheetPr>
    <pageSetUpPr fitToPage="1"/>
  </sheetPr>
  <dimension ref="A1:K26"/>
  <sheetViews>
    <sheetView rightToLeft="1" view="pageBreakPreview" topLeftCell="A16" zoomScale="70" zoomScaleNormal="100" zoomScaleSheetLayoutView="70" workbookViewId="0">
      <selection activeCell="B17" sqref="B17:J17"/>
    </sheetView>
  </sheetViews>
  <sheetFormatPr defaultColWidth="9.109375" defaultRowHeight="21" x14ac:dyDescent="0.6"/>
  <cols>
    <col min="1" max="1" width="1.88671875" style="132" customWidth="1"/>
    <col min="2" max="2" width="10.6640625" style="132" customWidth="1"/>
    <col min="3" max="3" width="6.6640625" style="132" customWidth="1"/>
    <col min="4" max="4" width="14.88671875" style="132" customWidth="1"/>
    <col min="5" max="5" width="10.109375" style="132" customWidth="1"/>
    <col min="6" max="6" width="7.44140625" style="132" customWidth="1"/>
    <col min="7" max="7" width="11.6640625" style="132" customWidth="1"/>
    <col min="8" max="8" width="17.6640625" style="132" bestFit="1" customWidth="1"/>
    <col min="9" max="9" width="16.6640625" style="132" bestFit="1" customWidth="1"/>
    <col min="10" max="10" width="12.44140625" style="132" customWidth="1"/>
    <col min="11" max="11" width="1.44140625" style="132" customWidth="1"/>
    <col min="12" max="16384" width="9.109375" style="132"/>
  </cols>
  <sheetData>
    <row r="1" spans="1:11" s="255" customFormat="1" ht="25.2" x14ac:dyDescent="0.7">
      <c r="A1" s="781" t="s">
        <v>308</v>
      </c>
      <c r="B1" s="781"/>
      <c r="C1" s="781"/>
      <c r="D1" s="781"/>
      <c r="E1" s="781"/>
      <c r="F1" s="781"/>
      <c r="G1" s="781"/>
      <c r="H1" s="781"/>
      <c r="I1" s="781"/>
      <c r="J1" s="781"/>
      <c r="K1" s="263"/>
    </row>
    <row r="2" spans="1:11" s="255" customFormat="1" ht="25.2" x14ac:dyDescent="0.7">
      <c r="A2" s="781" t="str">
        <f>'اطلاعات صندوق و ارکان صندوق'!A2:J2</f>
        <v xml:space="preserve"> یادداشت‌های توضیحی صورت های مالی </v>
      </c>
      <c r="B2" s="781"/>
      <c r="C2" s="781"/>
      <c r="D2" s="781"/>
      <c r="E2" s="781"/>
      <c r="F2" s="781"/>
      <c r="G2" s="781"/>
      <c r="H2" s="781"/>
      <c r="I2" s="781"/>
      <c r="J2" s="781"/>
      <c r="K2" s="263"/>
    </row>
    <row r="3" spans="1:11" s="255" customFormat="1" ht="25.2" x14ac:dyDescent="0.7">
      <c r="A3" s="781" t="str">
        <f>'اهم رویه ها2'!A3:K3</f>
        <v>برای سال مالی منتهی به تاریخ 31 شهریورماه 1401</v>
      </c>
      <c r="B3" s="781"/>
      <c r="C3" s="781"/>
      <c r="D3" s="781"/>
      <c r="E3" s="781"/>
      <c r="F3" s="781"/>
      <c r="G3" s="781"/>
      <c r="H3" s="781"/>
      <c r="I3" s="781"/>
      <c r="J3" s="781"/>
      <c r="K3" s="263"/>
    </row>
    <row r="4" spans="1:11" ht="13.5" customHeight="1" x14ac:dyDescent="0.6">
      <c r="A4" s="211"/>
      <c r="B4" s="211"/>
      <c r="C4" s="211"/>
      <c r="D4" s="211"/>
      <c r="E4" s="211"/>
      <c r="F4" s="211"/>
      <c r="G4" s="211"/>
      <c r="H4" s="211"/>
      <c r="I4" s="211"/>
      <c r="J4" s="211"/>
      <c r="K4" s="211"/>
    </row>
    <row r="5" spans="1:11" ht="13.5" customHeight="1" x14ac:dyDescent="0.6">
      <c r="A5" s="211"/>
      <c r="B5" s="211"/>
      <c r="C5" s="211"/>
      <c r="D5" s="211"/>
      <c r="E5" s="211"/>
      <c r="F5" s="211"/>
      <c r="G5" s="211"/>
      <c r="H5" s="211"/>
      <c r="I5" s="211"/>
      <c r="J5" s="211"/>
      <c r="K5" s="211"/>
    </row>
    <row r="6" spans="1:11" ht="21.6" x14ac:dyDescent="0.6">
      <c r="B6" s="765" t="s">
        <v>398</v>
      </c>
      <c r="C6" s="765"/>
      <c r="D6" s="765"/>
      <c r="E6" s="765"/>
      <c r="F6" s="765"/>
    </row>
    <row r="7" spans="1:11" ht="48" customHeight="1" x14ac:dyDescent="0.6">
      <c r="B7" s="783" t="s">
        <v>712</v>
      </c>
      <c r="C7" s="783"/>
      <c r="D7" s="783"/>
      <c r="E7" s="783"/>
      <c r="F7" s="783"/>
      <c r="G7" s="783"/>
      <c r="H7" s="783"/>
      <c r="I7" s="783"/>
      <c r="J7" s="783"/>
    </row>
    <row r="9" spans="1:11" ht="21.6" x14ac:dyDescent="0.6">
      <c r="B9" s="765" t="s">
        <v>399</v>
      </c>
      <c r="C9" s="765"/>
      <c r="D9" s="765"/>
      <c r="E9" s="765"/>
      <c r="F9" s="765"/>
    </row>
    <row r="10" spans="1:11" ht="11.25" customHeight="1" x14ac:dyDescent="0.6">
      <c r="B10" s="256"/>
      <c r="C10" s="256"/>
      <c r="D10" s="256"/>
      <c r="E10" s="256"/>
      <c r="F10" s="256"/>
    </row>
    <row r="11" spans="1:11" s="257" customFormat="1" ht="127.5" customHeight="1" x14ac:dyDescent="0.6">
      <c r="B11" s="783" t="s">
        <v>706</v>
      </c>
      <c r="C11" s="783"/>
      <c r="D11" s="783"/>
      <c r="E11" s="783"/>
      <c r="F11" s="783"/>
      <c r="G11" s="783"/>
      <c r="H11" s="783"/>
      <c r="I11" s="783"/>
      <c r="J11" s="783"/>
    </row>
    <row r="13" spans="1:11" ht="21.75" customHeight="1" x14ac:dyDescent="0.6">
      <c r="B13" s="765" t="s">
        <v>400</v>
      </c>
      <c r="C13" s="765"/>
      <c r="D13" s="765"/>
      <c r="E13" s="765"/>
      <c r="F13" s="765"/>
    </row>
    <row r="14" spans="1:11" ht="52.5" customHeight="1" x14ac:dyDescent="0.6">
      <c r="B14" s="783" t="s">
        <v>316</v>
      </c>
      <c r="C14" s="783"/>
      <c r="D14" s="783"/>
      <c r="E14" s="783"/>
      <c r="F14" s="783"/>
      <c r="G14" s="783"/>
      <c r="H14" s="783"/>
      <c r="I14" s="783"/>
      <c r="J14" s="783"/>
    </row>
    <row r="16" spans="1:11" ht="20.25" customHeight="1" x14ac:dyDescent="0.6">
      <c r="B16" s="765" t="s">
        <v>401</v>
      </c>
      <c r="C16" s="765"/>
      <c r="D16" s="765"/>
      <c r="E16" s="765"/>
      <c r="F16" s="765"/>
      <c r="H16" s="132" t="s">
        <v>390</v>
      </c>
    </row>
    <row r="17" spans="2:11" ht="116.25" customHeight="1" x14ac:dyDescent="0.6">
      <c r="B17" s="783" t="s">
        <v>704</v>
      </c>
      <c r="C17" s="783"/>
      <c r="D17" s="783"/>
      <c r="E17" s="783"/>
      <c r="F17" s="783"/>
      <c r="G17" s="783"/>
      <c r="H17" s="783"/>
      <c r="I17" s="783"/>
      <c r="J17" s="783"/>
    </row>
    <row r="19" spans="2:11" ht="21.6" x14ac:dyDescent="0.6">
      <c r="B19" s="765" t="s">
        <v>402</v>
      </c>
      <c r="C19" s="765"/>
      <c r="D19" s="765"/>
      <c r="E19" s="765"/>
      <c r="F19" s="765"/>
    </row>
    <row r="20" spans="2:11" ht="43.5" customHeight="1" x14ac:dyDescent="0.6">
      <c r="B20" s="784" t="s">
        <v>315</v>
      </c>
      <c r="C20" s="784"/>
      <c r="D20" s="784"/>
      <c r="E20" s="784"/>
      <c r="F20" s="784"/>
      <c r="G20" s="784"/>
      <c r="H20" s="784"/>
      <c r="I20" s="784"/>
      <c r="J20" s="784"/>
      <c r="K20" s="132">
        <f>F20-J20</f>
        <v>0</v>
      </c>
    </row>
    <row r="21" spans="2:11" ht="12" customHeight="1" x14ac:dyDescent="0.6"/>
    <row r="22" spans="2:11" ht="43.2" x14ac:dyDescent="0.6">
      <c r="B22" s="258"/>
      <c r="C22" s="405" t="s">
        <v>285</v>
      </c>
      <c r="D22" s="785" t="s">
        <v>314</v>
      </c>
      <c r="E22" s="785"/>
      <c r="F22" s="405" t="s">
        <v>313</v>
      </c>
      <c r="G22" s="405" t="s">
        <v>312</v>
      </c>
      <c r="H22" s="405" t="s">
        <v>311</v>
      </c>
      <c r="I22" s="405" t="s">
        <v>310</v>
      </c>
    </row>
    <row r="23" spans="2:11" ht="40.5" hidden="1" customHeight="1" x14ac:dyDescent="0.6">
      <c r="B23" s="259"/>
      <c r="C23" s="406">
        <v>1</v>
      </c>
      <c r="D23" s="782" t="s">
        <v>250</v>
      </c>
      <c r="E23" s="782"/>
      <c r="F23" s="406" t="s">
        <v>309</v>
      </c>
      <c r="G23" s="260">
        <v>0.01</v>
      </c>
      <c r="H23" s="261">
        <v>185000</v>
      </c>
      <c r="I23" s="262">
        <v>1850000</v>
      </c>
    </row>
    <row r="24" spans="2:11" ht="41.25" hidden="1" customHeight="1" x14ac:dyDescent="0.6">
      <c r="C24" s="406">
        <v>1</v>
      </c>
      <c r="D24" s="782" t="s">
        <v>411</v>
      </c>
      <c r="E24" s="782"/>
      <c r="F24" s="406" t="s">
        <v>434</v>
      </c>
      <c r="G24" s="260">
        <v>0.03</v>
      </c>
      <c r="H24" s="261">
        <v>90000</v>
      </c>
      <c r="I24" s="262">
        <v>1800000</v>
      </c>
    </row>
    <row r="25" spans="2:11" ht="44.25" customHeight="1" x14ac:dyDescent="0.6">
      <c r="C25" s="406">
        <v>1</v>
      </c>
      <c r="D25" s="782" t="s">
        <v>721</v>
      </c>
      <c r="E25" s="782"/>
      <c r="F25" s="406" t="s">
        <v>722</v>
      </c>
      <c r="G25" s="260">
        <v>0.03</v>
      </c>
      <c r="H25" s="261">
        <v>45000</v>
      </c>
      <c r="I25" s="262">
        <v>900000</v>
      </c>
    </row>
    <row r="26" spans="2:11" ht="5.25" customHeight="1" x14ac:dyDescent="0.6">
      <c r="C26" s="421"/>
      <c r="D26" s="786"/>
      <c r="E26" s="786"/>
      <c r="F26" s="421"/>
      <c r="G26" s="422"/>
      <c r="H26" s="423"/>
      <c r="I26" s="424"/>
    </row>
  </sheetData>
  <mergeCells count="18">
    <mergeCell ref="D24:E24"/>
    <mergeCell ref="B7:J7"/>
    <mergeCell ref="B6:F6"/>
    <mergeCell ref="D26:E26"/>
    <mergeCell ref="D25:E25"/>
    <mergeCell ref="A1:J1"/>
    <mergeCell ref="A2:J2"/>
    <mergeCell ref="A3:J3"/>
    <mergeCell ref="D23:E23"/>
    <mergeCell ref="B9:F9"/>
    <mergeCell ref="B11:J11"/>
    <mergeCell ref="B13:F13"/>
    <mergeCell ref="B14:J14"/>
    <mergeCell ref="B19:F19"/>
    <mergeCell ref="B20:J20"/>
    <mergeCell ref="B16:F16"/>
    <mergeCell ref="B17:J17"/>
    <mergeCell ref="D22:E22"/>
  </mergeCells>
  <printOptions horizontalCentered="1"/>
  <pageMargins left="0.23622047244094488" right="0.23622047244094488" top="0.74" bottom="0.65" header="0.49" footer="0.4"/>
  <pageSetup paperSize="9" scale="89" orientation="portrait" r:id="rId1"/>
  <headerFooter scaleWithDoc="0">
    <oddFooter>&amp;C&amp;"B Mitra,Bold"&amp;10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51A54-74D5-4DDB-81C6-6322C1D580FB}">
  <sheetPr>
    <pageSetUpPr fitToPage="1"/>
  </sheetPr>
  <dimension ref="A1:AB39"/>
  <sheetViews>
    <sheetView rightToLeft="1" view="pageBreakPreview" topLeftCell="A5" zoomScale="70" zoomScaleNormal="64" zoomScaleSheetLayoutView="70" workbookViewId="0">
      <selection activeCell="O31" sqref="O31"/>
    </sheetView>
  </sheetViews>
  <sheetFormatPr defaultColWidth="9" defaultRowHeight="25.8" x14ac:dyDescent="0.5"/>
  <cols>
    <col min="1" max="1" width="67.33203125" style="265" bestFit="1" customWidth="1"/>
    <col min="2" max="2" width="1.44140625" style="265" customWidth="1"/>
    <col min="3" max="3" width="31.109375" style="265" bestFit="1" customWidth="1"/>
    <col min="4" max="4" width="1.44140625" style="265" customWidth="1"/>
    <col min="5" max="5" width="31.109375" style="265" bestFit="1" customWidth="1"/>
    <col min="6" max="6" width="3.88671875" style="265" bestFit="1" customWidth="1"/>
    <col min="7" max="7" width="31.109375" style="265" bestFit="1" customWidth="1"/>
    <col min="8" max="8" width="1.33203125" style="265" customWidth="1"/>
    <col min="9" max="9" width="19.6640625" style="265" bestFit="1" customWidth="1"/>
    <col min="10" max="10" width="1.6640625" style="265" customWidth="1"/>
    <col min="11" max="11" width="31.109375" style="265" bestFit="1" customWidth="1"/>
    <col min="12" max="12" width="1.6640625" style="265" customWidth="1"/>
    <col min="13" max="13" width="26.6640625" style="265" bestFit="1" customWidth="1"/>
    <col min="14" max="14" width="1.44140625" style="265" customWidth="1"/>
    <col min="15" max="15" width="31.109375" style="265" bestFit="1" customWidth="1"/>
    <col min="16" max="16" width="1.6640625" style="265" customWidth="1"/>
    <col min="17" max="17" width="26.6640625" style="265" bestFit="1" customWidth="1"/>
    <col min="18" max="20" width="9" style="265"/>
    <col min="21" max="21" width="28" style="265" bestFit="1" customWidth="1"/>
    <col min="22" max="16384" width="9" style="265"/>
  </cols>
  <sheetData>
    <row r="1" spans="1:27" s="285" customFormat="1" ht="34.200000000000003" x14ac:dyDescent="0.9">
      <c r="A1" s="787" t="s">
        <v>248</v>
      </c>
      <c r="B1" s="787"/>
      <c r="C1" s="787"/>
      <c r="D1" s="787"/>
      <c r="E1" s="787"/>
      <c r="F1" s="787"/>
      <c r="G1" s="787"/>
      <c r="H1" s="787"/>
      <c r="I1" s="787"/>
      <c r="J1" s="787"/>
      <c r="K1" s="787"/>
      <c r="L1" s="787"/>
      <c r="M1" s="787"/>
      <c r="N1" s="787"/>
      <c r="O1" s="787"/>
      <c r="P1" s="787"/>
      <c r="Q1" s="787"/>
      <c r="R1" s="168"/>
      <c r="S1" s="168"/>
    </row>
    <row r="2" spans="1:27" s="285" customFormat="1" ht="34.200000000000003" x14ac:dyDescent="0.9">
      <c r="A2" s="787" t="str">
        <f>'اطلاعات صندوق و ارکان صندوق'!A2:J2</f>
        <v xml:space="preserve"> یادداشت‌های توضیحی صورت های مالی </v>
      </c>
      <c r="B2" s="787"/>
      <c r="C2" s="787"/>
      <c r="D2" s="787"/>
      <c r="E2" s="787"/>
      <c r="F2" s="787"/>
      <c r="G2" s="787"/>
      <c r="H2" s="787"/>
      <c r="I2" s="787"/>
      <c r="J2" s="787"/>
      <c r="K2" s="787"/>
      <c r="L2" s="787"/>
      <c r="M2" s="787"/>
      <c r="N2" s="787"/>
      <c r="O2" s="787"/>
      <c r="P2" s="787"/>
      <c r="Q2" s="787"/>
      <c r="R2" s="168"/>
      <c r="S2" s="168"/>
    </row>
    <row r="3" spans="1:27" s="285" customFormat="1" ht="34.200000000000003" x14ac:dyDescent="0.9">
      <c r="A3" s="787" t="str">
        <f>'اهم رویه ها 3'!A3:J3</f>
        <v>برای سال مالی منتهی به تاریخ 31 شهریورماه 1401</v>
      </c>
      <c r="B3" s="787"/>
      <c r="C3" s="787"/>
      <c r="D3" s="787"/>
      <c r="E3" s="787"/>
      <c r="F3" s="787"/>
      <c r="G3" s="787"/>
      <c r="H3" s="787"/>
      <c r="I3" s="787"/>
      <c r="J3" s="787"/>
      <c r="K3" s="787"/>
      <c r="L3" s="787"/>
      <c r="M3" s="787"/>
      <c r="N3" s="787"/>
      <c r="O3" s="787"/>
      <c r="P3" s="787"/>
      <c r="Q3" s="787"/>
      <c r="R3" s="168"/>
      <c r="S3" s="168"/>
    </row>
    <row r="4" spans="1:27" ht="24" customHeight="1" x14ac:dyDescent="0.5"/>
    <row r="5" spans="1:27" ht="24" customHeight="1" x14ac:dyDescent="0.5"/>
    <row r="6" spans="1:27" s="264" customFormat="1" ht="30.6" x14ac:dyDescent="0.8">
      <c r="A6" s="791" t="s">
        <v>86</v>
      </c>
      <c r="B6" s="792"/>
      <c r="C6" s="792"/>
      <c r="D6" s="792"/>
      <c r="E6" s="792"/>
      <c r="F6" s="792"/>
      <c r="G6" s="792"/>
      <c r="H6" s="792"/>
      <c r="I6" s="792"/>
      <c r="J6" s="792"/>
      <c r="K6" s="792"/>
      <c r="L6" s="792"/>
      <c r="M6" s="792"/>
    </row>
    <row r="7" spans="1:27" s="264" customFormat="1" ht="30.6" x14ac:dyDescent="0.8">
      <c r="C7" s="788" t="str">
        <f>'صورت خالص دارایی ها'!F6</f>
        <v>1401/06/31</v>
      </c>
      <c r="D7" s="789"/>
      <c r="E7" s="789"/>
      <c r="F7" s="789"/>
      <c r="G7" s="789"/>
      <c r="I7" s="790" t="str">
        <f>'صورت خالص دارایی ها'!H6</f>
        <v>1400/06/31</v>
      </c>
      <c r="J7" s="789"/>
      <c r="K7" s="789"/>
      <c r="L7" s="789"/>
      <c r="M7" s="789"/>
    </row>
    <row r="8" spans="1:27" s="264" customFormat="1" ht="29.4" x14ac:dyDescent="0.8">
      <c r="A8" s="515" t="s">
        <v>37</v>
      </c>
      <c r="C8" s="515" t="s">
        <v>38</v>
      </c>
      <c r="E8" s="515" t="s">
        <v>39</v>
      </c>
      <c r="G8" s="515" t="s">
        <v>40</v>
      </c>
      <c r="I8" s="515" t="s">
        <v>38</v>
      </c>
      <c r="K8" s="515" t="s">
        <v>39</v>
      </c>
      <c r="M8" s="515" t="s">
        <v>40</v>
      </c>
    </row>
    <row r="9" spans="1:27" s="264" customFormat="1" ht="29.4" x14ac:dyDescent="0.8">
      <c r="A9" s="516"/>
      <c r="B9" s="516"/>
      <c r="C9" s="517" t="s">
        <v>17</v>
      </c>
      <c r="E9" s="517" t="s">
        <v>17</v>
      </c>
      <c r="G9" s="517"/>
      <c r="I9" s="517" t="s">
        <v>17</v>
      </c>
      <c r="K9" s="517" t="s">
        <v>17</v>
      </c>
      <c r="M9" s="517"/>
    </row>
    <row r="10" spans="1:27" s="264" customFormat="1" ht="31.5" customHeight="1" x14ac:dyDescent="0.8">
      <c r="A10" s="516" t="s">
        <v>723</v>
      </c>
      <c r="C10" s="275">
        <v>49448389111</v>
      </c>
      <c r="D10" s="275"/>
      <c r="E10" s="275">
        <v>42410135482</v>
      </c>
      <c r="G10" s="592">
        <f>E10/'صورت خالص دارایی ها'!$F$13*100</f>
        <v>37.787222727077754</v>
      </c>
      <c r="H10" s="517"/>
      <c r="I10" s="275">
        <v>0</v>
      </c>
      <c r="J10" s="275"/>
      <c r="K10" s="275">
        <v>0</v>
      </c>
      <c r="M10" s="596">
        <v>0</v>
      </c>
      <c r="U10" s="544"/>
    </row>
    <row r="11" spans="1:27" s="266" customFormat="1" ht="31.2" thickBot="1" x14ac:dyDescent="0.95">
      <c r="A11" s="384" t="s">
        <v>36</v>
      </c>
      <c r="C11" s="519">
        <f>SUM(C10:C10)</f>
        <v>49448389111</v>
      </c>
      <c r="E11" s="519">
        <f>SUM(E10:E10)</f>
        <v>42410135482</v>
      </c>
      <c r="G11" s="593">
        <f>SUM(G10:G10)</f>
        <v>37.787222727077754</v>
      </c>
      <c r="I11" s="594">
        <v>0</v>
      </c>
      <c r="J11" s="595"/>
      <c r="K11" s="594">
        <f>SUM(K10:K10)</f>
        <v>0</v>
      </c>
      <c r="M11" s="594">
        <f>SUM(M10:M10)</f>
        <v>0</v>
      </c>
    </row>
    <row r="12" spans="1:27" ht="36" customHeight="1" thickTop="1" x14ac:dyDescent="0.5"/>
    <row r="13" spans="1:27" s="264" customFormat="1" ht="33.75" customHeight="1" x14ac:dyDescent="0.8"/>
    <row r="14" spans="1:27" s="264" customFormat="1" ht="30.75" customHeight="1" x14ac:dyDescent="0.8">
      <c r="A14" s="795" t="s">
        <v>413</v>
      </c>
      <c r="B14" s="796"/>
      <c r="C14" s="796"/>
      <c r="D14" s="796"/>
      <c r="E14" s="796"/>
      <c r="F14" s="796"/>
      <c r="G14" s="796"/>
      <c r="H14" s="796"/>
      <c r="I14" s="796"/>
      <c r="J14" s="796"/>
      <c r="K14" s="796"/>
      <c r="L14" s="796"/>
      <c r="M14" s="796"/>
      <c r="N14" s="795"/>
      <c r="O14" s="796"/>
      <c r="P14" s="796"/>
      <c r="Q14" s="796"/>
    </row>
    <row r="15" spans="1:27" s="264" customFormat="1" ht="30.6" x14ac:dyDescent="0.9">
      <c r="A15" s="266"/>
      <c r="B15" s="266"/>
      <c r="C15" s="790" t="str">
        <f>C7</f>
        <v>1401/06/31</v>
      </c>
      <c r="D15" s="790"/>
      <c r="E15" s="790"/>
      <c r="F15" s="790"/>
      <c r="G15" s="790"/>
      <c r="H15" s="790"/>
      <c r="I15" s="790"/>
      <c r="J15" s="790"/>
      <c r="K15" s="790"/>
      <c r="L15" s="790"/>
      <c r="M15" s="790"/>
      <c r="N15" s="266"/>
      <c r="O15" s="267" t="str">
        <f>I7</f>
        <v>1400/06/31</v>
      </c>
      <c r="P15" s="268"/>
      <c r="Q15" s="268"/>
    </row>
    <row r="16" spans="1:27" s="264" customFormat="1" ht="30.6" x14ac:dyDescent="0.9">
      <c r="A16" s="266"/>
      <c r="B16" s="266"/>
      <c r="C16" s="269" t="s">
        <v>48</v>
      </c>
      <c r="D16" s="270"/>
      <c r="E16" s="269" t="s">
        <v>49</v>
      </c>
      <c r="F16" s="270"/>
      <c r="G16" s="269" t="s">
        <v>50</v>
      </c>
      <c r="H16" s="270"/>
      <c r="I16" s="269" t="s">
        <v>51</v>
      </c>
      <c r="J16" s="270"/>
      <c r="K16" s="269" t="s">
        <v>149</v>
      </c>
      <c r="L16" s="270"/>
      <c r="M16" s="269" t="s">
        <v>52</v>
      </c>
      <c r="N16" s="266"/>
      <c r="O16" s="267" t="s">
        <v>149</v>
      </c>
      <c r="P16" s="266"/>
      <c r="Q16" s="267" t="s">
        <v>52</v>
      </c>
      <c r="T16" s="271"/>
      <c r="U16" s="271"/>
      <c r="V16" s="272"/>
      <c r="W16" s="273"/>
      <c r="X16" s="274"/>
      <c r="Y16" s="273"/>
      <c r="Z16" s="274"/>
      <c r="AA16" s="273"/>
    </row>
    <row r="17" spans="1:28" s="264" customFormat="1" ht="29.4" x14ac:dyDescent="0.8">
      <c r="C17" s="275"/>
      <c r="E17" s="275"/>
      <c r="G17" s="275"/>
      <c r="I17" s="275"/>
      <c r="K17" s="275" t="s">
        <v>119</v>
      </c>
      <c r="M17" s="275"/>
      <c r="O17" s="275" t="s">
        <v>119</v>
      </c>
      <c r="Q17" s="275"/>
      <c r="T17" s="271"/>
      <c r="U17" s="271"/>
      <c r="V17" s="272"/>
      <c r="W17" s="273"/>
      <c r="X17" s="274"/>
      <c r="Y17" s="273"/>
      <c r="Z17" s="274"/>
      <c r="AA17" s="273"/>
    </row>
    <row r="18" spans="1:28" s="264" customFormat="1" ht="30.6" hidden="1" x14ac:dyDescent="0.9">
      <c r="A18" s="276" t="s">
        <v>739</v>
      </c>
      <c r="B18" s="195"/>
      <c r="C18" s="536"/>
      <c r="D18" s="195"/>
      <c r="E18" s="537"/>
      <c r="F18" s="195"/>
      <c r="H18" s="195"/>
      <c r="I18" s="536"/>
      <c r="J18" s="195"/>
      <c r="K18" s="277">
        <v>0</v>
      </c>
      <c r="L18" s="538"/>
      <c r="M18" s="518">
        <f>K18/'صورت خالص دارایی ها'!$F$13</f>
        <v>0</v>
      </c>
      <c r="N18" s="517"/>
      <c r="O18" s="277">
        <v>0</v>
      </c>
      <c r="P18" s="538"/>
      <c r="Q18" s="518">
        <f>O18/'صورت خالص دارایی ها'!$H$13</f>
        <v>0</v>
      </c>
      <c r="T18" s="539"/>
      <c r="U18" s="539"/>
      <c r="W18" s="517"/>
      <c r="X18" s="538"/>
      <c r="Y18" s="517"/>
      <c r="Z18" s="538"/>
      <c r="AA18" s="517"/>
    </row>
    <row r="19" spans="1:28" s="264" customFormat="1" ht="30.6" hidden="1" x14ac:dyDescent="0.9">
      <c r="A19" s="276" t="s">
        <v>740</v>
      </c>
      <c r="B19" s="195"/>
      <c r="C19" s="536"/>
      <c r="D19" s="195"/>
      <c r="E19" s="540"/>
      <c r="F19" s="195"/>
      <c r="G19" s="536" t="s">
        <v>79</v>
      </c>
      <c r="H19" s="195"/>
      <c r="I19" s="536"/>
      <c r="J19" s="195"/>
      <c r="K19" s="277">
        <v>0</v>
      </c>
      <c r="L19" s="277"/>
      <c r="M19" s="518">
        <f>K19/'صورت خالص دارایی ها'!$F$13</f>
        <v>0</v>
      </c>
      <c r="N19" s="517"/>
      <c r="O19" s="277">
        <v>0</v>
      </c>
      <c r="P19" s="538"/>
      <c r="Q19" s="518">
        <f>O19/'صورت خالص دارایی ها'!$H$13</f>
        <v>0</v>
      </c>
      <c r="T19" s="539"/>
      <c r="U19" s="539"/>
      <c r="W19" s="517"/>
      <c r="X19" s="538"/>
      <c r="Y19" s="517"/>
      <c r="Z19" s="538"/>
      <c r="AA19" s="517"/>
    </row>
    <row r="20" spans="1:28" s="264" customFormat="1" ht="30.6" hidden="1" x14ac:dyDescent="0.9">
      <c r="A20" s="276" t="s">
        <v>741</v>
      </c>
      <c r="B20" s="195"/>
      <c r="C20" s="536"/>
      <c r="D20" s="195"/>
      <c r="E20" s="537"/>
      <c r="F20" s="195"/>
      <c r="G20" s="537"/>
      <c r="H20" s="195"/>
      <c r="I20" s="536"/>
      <c r="J20" s="195"/>
      <c r="K20" s="277">
        <f>F20-J20</f>
        <v>0</v>
      </c>
      <c r="L20" s="277"/>
      <c r="M20" s="518">
        <f>K20/'صورت خالص دارایی ها'!$F$13</f>
        <v>0</v>
      </c>
      <c r="N20" s="517"/>
      <c r="O20" s="277">
        <v>0</v>
      </c>
      <c r="P20" s="538"/>
      <c r="Q20" s="518">
        <f>O20/'صورت خالص دارایی ها'!$H$13</f>
        <v>0</v>
      </c>
      <c r="T20" s="539"/>
      <c r="U20" s="539"/>
      <c r="W20" s="517"/>
      <c r="X20" s="538"/>
      <c r="Y20" s="517"/>
      <c r="Z20" s="538"/>
      <c r="AA20" s="517"/>
    </row>
    <row r="21" spans="1:28" s="264" customFormat="1" ht="30.6" hidden="1" x14ac:dyDescent="0.9">
      <c r="A21" s="276" t="s">
        <v>742</v>
      </c>
      <c r="B21" s="195"/>
      <c r="C21" s="536"/>
      <c r="D21" s="195"/>
      <c r="E21" s="537"/>
      <c r="F21" s="195"/>
      <c r="G21" s="537"/>
      <c r="H21" s="195"/>
      <c r="I21" s="536"/>
      <c r="J21" s="195"/>
      <c r="K21" s="277">
        <v>0</v>
      </c>
      <c r="L21" s="277"/>
      <c r="M21" s="518">
        <f>K21/'صورت خالص دارایی ها'!$F$13</f>
        <v>0</v>
      </c>
      <c r="N21" s="517"/>
      <c r="O21" s="277">
        <v>0</v>
      </c>
      <c r="P21" s="538"/>
      <c r="Q21" s="518">
        <f>O21/'صورت خالص دارایی ها'!$H$13</f>
        <v>0</v>
      </c>
      <c r="T21" s="539"/>
      <c r="U21" s="539"/>
      <c r="W21" s="517"/>
      <c r="X21" s="538"/>
      <c r="Y21" s="517"/>
      <c r="Z21" s="538"/>
      <c r="AA21" s="517"/>
    </row>
    <row r="22" spans="1:28" s="264" customFormat="1" ht="30.6" x14ac:dyDescent="0.9">
      <c r="A22" s="276" t="s">
        <v>743</v>
      </c>
      <c r="B22" s="195"/>
      <c r="C22" s="536" t="s">
        <v>757</v>
      </c>
      <c r="D22" s="195"/>
      <c r="E22" s="537" t="s">
        <v>758</v>
      </c>
      <c r="F22" s="195"/>
      <c r="G22" s="537" t="s">
        <v>759</v>
      </c>
      <c r="H22" s="195"/>
      <c r="I22" s="536">
        <v>10</v>
      </c>
      <c r="J22" s="195"/>
      <c r="K22" s="277">
        <v>14878581926</v>
      </c>
      <c r="L22" s="277"/>
      <c r="M22" s="592">
        <f>K22/'صورت خالص دارایی ها'!$F$13*100</f>
        <v>13.256743528665613</v>
      </c>
      <c r="N22" s="517"/>
      <c r="O22" s="277">
        <v>0</v>
      </c>
      <c r="P22" s="538"/>
      <c r="Q22" s="596">
        <f>O22/'صورت خالص دارایی ها'!$H$13*100</f>
        <v>0</v>
      </c>
      <c r="T22" s="539"/>
      <c r="U22" s="539"/>
      <c r="W22" s="517"/>
      <c r="X22" s="538"/>
      <c r="Y22" s="517"/>
      <c r="Z22" s="538"/>
      <c r="AA22" s="517"/>
    </row>
    <row r="23" spans="1:28" s="264" customFormat="1" ht="30.6" x14ac:dyDescent="0.9">
      <c r="A23" s="276" t="s">
        <v>744</v>
      </c>
      <c r="B23" s="195"/>
      <c r="C23" s="536" t="s">
        <v>757</v>
      </c>
      <c r="D23" s="195"/>
      <c r="E23" s="537" t="s">
        <v>758</v>
      </c>
      <c r="F23" s="195"/>
      <c r="G23" s="537" t="s">
        <v>759</v>
      </c>
      <c r="H23" s="195"/>
      <c r="I23" s="536">
        <v>10</v>
      </c>
      <c r="J23" s="195"/>
      <c r="K23" s="277">
        <v>3153961569</v>
      </c>
      <c r="L23" s="277"/>
      <c r="M23" s="592">
        <f>K23/'صورت خالص دارایی ها'!$F$13*100</f>
        <v>2.810164290350583</v>
      </c>
      <c r="N23" s="517"/>
      <c r="O23" s="277">
        <v>0</v>
      </c>
      <c r="P23" s="538"/>
      <c r="Q23" s="596">
        <f>O23/'صورت خالص دارایی ها'!$H$13*100</f>
        <v>0</v>
      </c>
      <c r="T23" s="539"/>
      <c r="U23" s="539"/>
      <c r="W23" s="517"/>
      <c r="X23" s="538"/>
      <c r="Y23" s="517"/>
      <c r="Z23" s="538"/>
      <c r="AA23" s="517"/>
    </row>
    <row r="24" spans="1:28" s="266" customFormat="1" ht="30.6" x14ac:dyDescent="0.9">
      <c r="A24" s="276" t="s">
        <v>745</v>
      </c>
      <c r="B24" s="195"/>
      <c r="C24" s="536" t="s">
        <v>757</v>
      </c>
      <c r="D24" s="195"/>
      <c r="E24" s="537" t="s">
        <v>758</v>
      </c>
      <c r="F24" s="195"/>
      <c r="G24" s="537" t="s">
        <v>759</v>
      </c>
      <c r="H24" s="195"/>
      <c r="I24" s="536">
        <v>10</v>
      </c>
      <c r="J24" s="195"/>
      <c r="K24" s="277">
        <v>4096283918</v>
      </c>
      <c r="L24" s="277"/>
      <c r="M24" s="592">
        <f>K24/'صورت خالص دارایی ها'!$F$13*100</f>
        <v>3.649768881981255</v>
      </c>
      <c r="N24" s="517"/>
      <c r="O24" s="277">
        <v>0</v>
      </c>
      <c r="P24" s="538"/>
      <c r="Q24" s="596">
        <f>O24/'صورت خالص دارایی ها'!$H$13*100</f>
        <v>0</v>
      </c>
      <c r="R24" s="264"/>
      <c r="T24" s="264"/>
      <c r="U24" s="264"/>
      <c r="V24" s="264"/>
      <c r="W24" s="264"/>
      <c r="X24" s="264"/>
      <c r="Y24" s="264"/>
      <c r="Z24" s="264"/>
      <c r="AA24" s="264"/>
      <c r="AB24" s="264"/>
    </row>
    <row r="25" spans="1:28" s="266" customFormat="1" ht="30.6" x14ac:dyDescent="0.9">
      <c r="A25" s="541" t="s">
        <v>752</v>
      </c>
      <c r="B25" s="195"/>
      <c r="C25" s="536" t="s">
        <v>756</v>
      </c>
      <c r="D25" s="195"/>
      <c r="E25" s="537" t="s">
        <v>257</v>
      </c>
      <c r="F25" s="195"/>
      <c r="G25" s="536" t="s">
        <v>266</v>
      </c>
      <c r="H25" s="195"/>
      <c r="I25" s="536">
        <v>20</v>
      </c>
      <c r="J25" s="195"/>
      <c r="K25" s="277">
        <v>0</v>
      </c>
      <c r="L25" s="277"/>
      <c r="M25" s="592">
        <f>K25/'صورت خالص دارایی ها'!$F$13*100</f>
        <v>0</v>
      </c>
      <c r="N25" s="517"/>
      <c r="O25" s="277">
        <v>50000000000</v>
      </c>
      <c r="P25" s="538"/>
      <c r="Q25" s="658">
        <v>92.23</v>
      </c>
      <c r="R25" s="264"/>
      <c r="T25" s="264"/>
      <c r="U25" s="264"/>
      <c r="V25" s="264"/>
      <c r="W25" s="264"/>
      <c r="X25" s="264"/>
      <c r="Y25" s="264"/>
      <c r="Z25" s="264"/>
      <c r="AA25" s="264"/>
      <c r="AB25" s="264"/>
    </row>
    <row r="26" spans="1:28" s="266" customFormat="1" ht="30.6" x14ac:dyDescent="0.9">
      <c r="A26" s="541" t="s">
        <v>754</v>
      </c>
      <c r="B26" s="195"/>
      <c r="C26" s="536" t="s">
        <v>757</v>
      </c>
      <c r="D26" s="195"/>
      <c r="E26" s="537" t="s">
        <v>255</v>
      </c>
      <c r="F26" s="195"/>
      <c r="G26" s="537" t="s">
        <v>791</v>
      </c>
      <c r="H26" s="195"/>
      <c r="I26" s="536">
        <v>10</v>
      </c>
      <c r="J26" s="195"/>
      <c r="K26" s="277">
        <v>0</v>
      </c>
      <c r="L26" s="277"/>
      <c r="M26" s="592">
        <f>K26/'صورت خالص دارایی ها'!$F$13*100</f>
        <v>0</v>
      </c>
      <c r="N26" s="517"/>
      <c r="O26" s="277">
        <v>3204161808</v>
      </c>
      <c r="P26" s="538"/>
      <c r="Q26" s="658">
        <f>O26/'صورت خالص دارایی ها'!$H$13*100</f>
        <v>5.9103155476862064</v>
      </c>
      <c r="R26" s="264"/>
      <c r="T26" s="264"/>
      <c r="U26" s="264"/>
      <c r="V26" s="264"/>
      <c r="W26" s="264"/>
      <c r="X26" s="264"/>
      <c r="Y26" s="264"/>
      <c r="Z26" s="264"/>
      <c r="AA26" s="264"/>
      <c r="AB26" s="264"/>
    </row>
    <row r="27" spans="1:28" s="266" customFormat="1" ht="30.6" x14ac:dyDescent="0.9">
      <c r="A27" s="541" t="s">
        <v>755</v>
      </c>
      <c r="B27" s="195"/>
      <c r="C27" s="536" t="s">
        <v>757</v>
      </c>
      <c r="D27" s="195"/>
      <c r="E27" s="537" t="s">
        <v>256</v>
      </c>
      <c r="F27" s="195"/>
      <c r="G27" s="537" t="s">
        <v>792</v>
      </c>
      <c r="H27" s="195"/>
      <c r="I27" s="536">
        <v>10</v>
      </c>
      <c r="J27" s="195"/>
      <c r="K27" s="277">
        <v>0</v>
      </c>
      <c r="L27" s="277"/>
      <c r="M27" s="592">
        <f>K27/'صورت خالص دارایی ها'!$F$13*100</f>
        <v>0</v>
      </c>
      <c r="N27" s="517"/>
      <c r="O27" s="277">
        <v>512638</v>
      </c>
      <c r="P27" s="538"/>
      <c r="Q27" s="596">
        <f>O27/'صورت خالص دارایی ها'!$H$13*100</f>
        <v>9.4559904377174988E-4</v>
      </c>
      <c r="R27" s="264"/>
      <c r="T27" s="264"/>
      <c r="U27" s="264"/>
      <c r="V27" s="264"/>
      <c r="W27" s="264"/>
      <c r="X27" s="264"/>
      <c r="Y27" s="264"/>
      <c r="Z27" s="264"/>
      <c r="AA27" s="264"/>
      <c r="AB27" s="264"/>
    </row>
    <row r="28" spans="1:28" s="266" customFormat="1" ht="30.6" x14ac:dyDescent="0.9">
      <c r="A28" s="541" t="s">
        <v>753</v>
      </c>
      <c r="B28" s="195"/>
      <c r="C28" s="536" t="s">
        <v>757</v>
      </c>
      <c r="D28" s="195"/>
      <c r="E28" s="537" t="s">
        <v>257</v>
      </c>
      <c r="F28" s="195"/>
      <c r="G28" s="537" t="s">
        <v>793</v>
      </c>
      <c r="H28" s="195"/>
      <c r="I28" s="536">
        <v>10</v>
      </c>
      <c r="J28" s="195"/>
      <c r="K28" s="277">
        <v>0</v>
      </c>
      <c r="L28" s="277"/>
      <c r="M28" s="592">
        <f>K28/'صورت خالص دارایی ها'!$F$13*100</f>
        <v>0</v>
      </c>
      <c r="N28" s="517"/>
      <c r="O28" s="277">
        <v>764883562</v>
      </c>
      <c r="P28" s="538"/>
      <c r="Q28" s="658">
        <f>O28/'صورت خالص دارایی ها'!$H$13*100</f>
        <v>1.4108848053088729</v>
      </c>
      <c r="R28" s="264"/>
      <c r="T28" s="264"/>
      <c r="U28" s="264"/>
      <c r="V28" s="264"/>
      <c r="W28" s="264"/>
      <c r="X28" s="264"/>
      <c r="Y28" s="264"/>
      <c r="Z28" s="264"/>
      <c r="AA28" s="264"/>
      <c r="AB28" s="264"/>
    </row>
    <row r="29" spans="1:28" ht="31.2" thickBot="1" x14ac:dyDescent="0.95">
      <c r="A29" s="278" t="s">
        <v>36</v>
      </c>
      <c r="B29" s="266"/>
      <c r="C29" s="542"/>
      <c r="D29" s="542"/>
      <c r="E29" s="542"/>
      <c r="F29" s="542"/>
      <c r="G29" s="542"/>
      <c r="H29" s="542"/>
      <c r="I29" s="542"/>
      <c r="J29" s="542"/>
      <c r="K29" s="279">
        <f>SUM(K18:K28)</f>
        <v>22128827413</v>
      </c>
      <c r="L29" s="542"/>
      <c r="M29" s="597">
        <f>SUM(M18:M28)</f>
        <v>19.71667670099745</v>
      </c>
      <c r="N29" s="542"/>
      <c r="O29" s="279">
        <f>SUM(O22:O28)</f>
        <v>53969558008</v>
      </c>
      <c r="P29" s="542"/>
      <c r="Q29" s="597">
        <f>SUM(Q18:Q28)</f>
        <v>99.552145952038856</v>
      </c>
      <c r="R29" s="266"/>
    </row>
    <row r="30" spans="1:28" ht="24" customHeight="1" thickTop="1" x14ac:dyDescent="0.5">
      <c r="O30" s="265" t="s">
        <v>176</v>
      </c>
    </row>
    <row r="31" spans="1:28" ht="25.5" customHeight="1" x14ac:dyDescent="0.5">
      <c r="O31" s="681"/>
    </row>
    <row r="32" spans="1:28" s="264" customFormat="1" ht="30.6" x14ac:dyDescent="0.9">
      <c r="A32" s="795" t="s">
        <v>414</v>
      </c>
      <c r="B32" s="796"/>
      <c r="C32" s="796"/>
      <c r="D32" s="796"/>
      <c r="E32" s="796"/>
      <c r="F32" s="796"/>
      <c r="G32" s="796"/>
      <c r="H32" s="796"/>
      <c r="I32" s="796"/>
      <c r="J32" s="796"/>
      <c r="K32" s="796"/>
      <c r="L32" s="796"/>
      <c r="M32" s="796"/>
      <c r="V32" s="266"/>
    </row>
    <row r="33" spans="1:11" ht="30.6" x14ac:dyDescent="0.8">
      <c r="A33" s="280"/>
      <c r="B33" s="176"/>
      <c r="C33" s="176"/>
      <c r="D33" s="176"/>
      <c r="E33" s="176"/>
      <c r="F33" s="176" t="s">
        <v>390</v>
      </c>
      <c r="G33" s="176"/>
      <c r="I33" s="176"/>
      <c r="J33" s="176"/>
      <c r="K33" s="264"/>
    </row>
    <row r="34" spans="1:11" ht="30.6" x14ac:dyDescent="0.8">
      <c r="A34" s="264"/>
      <c r="B34" s="264"/>
      <c r="C34" s="793" t="str">
        <f>C15</f>
        <v>1401/06/31</v>
      </c>
      <c r="D34" s="794"/>
      <c r="E34" s="794"/>
      <c r="F34" s="794"/>
      <c r="G34" s="794"/>
      <c r="I34" s="793" t="str">
        <f>O15</f>
        <v>1400/06/31</v>
      </c>
      <c r="J34" s="794"/>
      <c r="K34" s="794"/>
    </row>
    <row r="35" spans="1:11" ht="30.6" x14ac:dyDescent="0.8">
      <c r="A35" s="176"/>
      <c r="B35" s="264"/>
      <c r="C35" s="281" t="s">
        <v>167</v>
      </c>
      <c r="E35" s="281" t="s">
        <v>38</v>
      </c>
      <c r="F35" s="264"/>
      <c r="G35" s="281" t="s">
        <v>39</v>
      </c>
      <c r="I35" s="281" t="s">
        <v>38</v>
      </c>
      <c r="J35" s="176"/>
      <c r="K35" s="281" t="s">
        <v>39</v>
      </c>
    </row>
    <row r="36" spans="1:11" ht="29.4" x14ac:dyDescent="0.8">
      <c r="A36" s="176"/>
      <c r="B36" s="264"/>
      <c r="E36" s="282" t="s">
        <v>119</v>
      </c>
      <c r="F36" s="264"/>
      <c r="G36" s="282" t="s">
        <v>119</v>
      </c>
      <c r="I36" s="282" t="s">
        <v>119</v>
      </c>
      <c r="J36" s="176"/>
      <c r="K36" s="282" t="s">
        <v>119</v>
      </c>
    </row>
    <row r="37" spans="1:11" ht="30.6" x14ac:dyDescent="0.9">
      <c r="A37" s="276" t="s">
        <v>250</v>
      </c>
      <c r="B37" s="195"/>
      <c r="C37" s="277">
        <v>2174779</v>
      </c>
      <c r="E37" s="277">
        <v>46164240396</v>
      </c>
      <c r="F37" s="264"/>
      <c r="G37" s="277">
        <v>46244527297</v>
      </c>
      <c r="I37" s="277">
        <v>0</v>
      </c>
      <c r="J37" s="195"/>
      <c r="K37" s="277">
        <v>0</v>
      </c>
    </row>
    <row r="38" spans="1:11" ht="31.2" thickBot="1" x14ac:dyDescent="0.95">
      <c r="A38" s="280" t="s">
        <v>36</v>
      </c>
      <c r="B38" s="264"/>
      <c r="C38" s="283">
        <f>SUM(C37)</f>
        <v>2174779</v>
      </c>
      <c r="E38" s="283">
        <f>SUM(E37:E37)</f>
        <v>46164240396</v>
      </c>
      <c r="F38" s="264"/>
      <c r="G38" s="283">
        <f>SUM(G37:G37)</f>
        <v>46244527297</v>
      </c>
      <c r="I38" s="283">
        <v>0</v>
      </c>
      <c r="J38" s="284"/>
      <c r="K38" s="283">
        <v>0</v>
      </c>
    </row>
    <row r="39" spans="1:11" ht="26.4" thickTop="1" x14ac:dyDescent="0.5"/>
  </sheetData>
  <mergeCells count="12">
    <mergeCell ref="C34:G34"/>
    <mergeCell ref="I34:K34"/>
    <mergeCell ref="A32:M32"/>
    <mergeCell ref="A14:M14"/>
    <mergeCell ref="N14:Q14"/>
    <mergeCell ref="C15:M15"/>
    <mergeCell ref="A1:Q1"/>
    <mergeCell ref="C7:G7"/>
    <mergeCell ref="I7:M7"/>
    <mergeCell ref="A6:M6"/>
    <mergeCell ref="A3:Q3"/>
    <mergeCell ref="A2:Q2"/>
  </mergeCells>
  <phoneticPr fontId="11" type="noConversion"/>
  <pageMargins left="0.2" right="0.25" top="0.5" bottom="0.2" header="0.05" footer="0.25"/>
  <pageSetup paperSize="9" scale="46" orientation="landscape" r:id="rId1"/>
  <headerFooter scaleWithDoc="0" alignWithMargins="0">
    <oddFooter>&amp;C&amp;"B Mitra,Bold"&amp;10 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62"/>
  <sheetViews>
    <sheetView rightToLeft="1" view="pageBreakPreview" topLeftCell="B1" zoomScale="66" zoomScaleNormal="60" zoomScaleSheetLayoutView="66" workbookViewId="0">
      <selection activeCell="A2" sqref="A2:Q2"/>
    </sheetView>
  </sheetViews>
  <sheetFormatPr defaultColWidth="9.109375" defaultRowHeight="24.6" x14ac:dyDescent="0.7"/>
  <cols>
    <col min="1" max="1" width="1.88671875" style="32" hidden="1" customWidth="1"/>
    <col min="2" max="2" width="3.6640625" style="32" customWidth="1"/>
    <col min="3" max="3" width="50.109375" style="32" customWidth="1"/>
    <col min="4" max="4" width="1.33203125" style="32" customWidth="1"/>
    <col min="5" max="5" width="29.33203125" style="32" bestFit="1" customWidth="1"/>
    <col min="6" max="6" width="1.33203125" style="32" customWidth="1"/>
    <col min="7" max="7" width="29.33203125" style="32" bestFit="1" customWidth="1"/>
    <col min="8" max="8" width="1.33203125" style="32" customWidth="1"/>
    <col min="9" max="9" width="23.6640625" style="32" bestFit="1" customWidth="1"/>
    <col min="10" max="10" width="1.33203125" style="32" customWidth="1"/>
    <col min="11" max="11" width="30.88671875" style="32" bestFit="1" customWidth="1"/>
    <col min="12" max="12" width="1.33203125" style="32" customWidth="1"/>
    <col min="13" max="13" width="31.109375" style="32" bestFit="1" customWidth="1"/>
    <col min="14" max="14" width="1.33203125" style="32" customWidth="1"/>
    <col min="15" max="15" width="38.6640625" style="32" customWidth="1"/>
    <col min="16" max="16" width="2.33203125" style="32" customWidth="1"/>
    <col min="17" max="17" width="23.88671875" style="32" bestFit="1" customWidth="1"/>
    <col min="18" max="18" width="1.88671875" style="32" customWidth="1"/>
    <col min="19" max="19" width="16.33203125" style="32" customWidth="1"/>
    <col min="20" max="20" width="6" style="32" customWidth="1"/>
    <col min="21" max="21" width="13.88671875" style="32" customWidth="1"/>
    <col min="22" max="16384" width="9.109375" style="32"/>
  </cols>
  <sheetData>
    <row r="1" spans="1:23" ht="25.2" x14ac:dyDescent="0.7">
      <c r="A1" s="688" t="s">
        <v>248</v>
      </c>
      <c r="B1" s="688"/>
      <c r="C1" s="688"/>
      <c r="D1" s="688"/>
      <c r="E1" s="688"/>
      <c r="F1" s="688"/>
      <c r="G1" s="688"/>
      <c r="H1" s="688"/>
      <c r="I1" s="688"/>
      <c r="J1" s="688"/>
      <c r="K1" s="688"/>
      <c r="L1" s="688"/>
      <c r="M1" s="688"/>
      <c r="N1" s="688"/>
      <c r="O1" s="688"/>
      <c r="P1" s="688"/>
      <c r="Q1" s="55"/>
      <c r="R1" s="55"/>
      <c r="S1" s="55"/>
      <c r="T1" s="55"/>
    </row>
    <row r="2" spans="1:23" ht="25.2" x14ac:dyDescent="0.7">
      <c r="A2" s="688" t="s">
        <v>168</v>
      </c>
      <c r="B2" s="688"/>
      <c r="C2" s="688"/>
      <c r="D2" s="688"/>
      <c r="E2" s="688"/>
      <c r="F2" s="688"/>
      <c r="G2" s="688"/>
      <c r="H2" s="688"/>
      <c r="I2" s="688"/>
      <c r="J2" s="688"/>
      <c r="K2" s="688"/>
      <c r="L2" s="688"/>
      <c r="M2" s="688"/>
      <c r="N2" s="688"/>
      <c r="O2" s="688"/>
      <c r="P2" s="688"/>
      <c r="Q2" s="55"/>
      <c r="R2" s="55"/>
      <c r="S2" s="55"/>
      <c r="T2" s="55"/>
    </row>
    <row r="3" spans="1:23" ht="25.2" x14ac:dyDescent="0.7">
      <c r="A3" s="688" t="s">
        <v>171</v>
      </c>
      <c r="B3" s="688"/>
      <c r="C3" s="688"/>
      <c r="D3" s="688"/>
      <c r="E3" s="688"/>
      <c r="F3" s="688"/>
      <c r="G3" s="688"/>
      <c r="H3" s="688"/>
      <c r="I3" s="688"/>
      <c r="J3" s="688"/>
      <c r="K3" s="688"/>
      <c r="L3" s="688"/>
      <c r="M3" s="688"/>
      <c r="N3" s="688"/>
      <c r="O3" s="688"/>
      <c r="P3" s="688"/>
      <c r="Q3" s="55"/>
      <c r="R3" s="55"/>
      <c r="S3" s="55"/>
      <c r="T3" s="55"/>
    </row>
    <row r="4" spans="1:23" ht="25.2" x14ac:dyDescent="0.7">
      <c r="A4" s="688" t="s">
        <v>189</v>
      </c>
      <c r="B4" s="688"/>
      <c r="C4" s="688"/>
      <c r="D4" s="688"/>
      <c r="E4" s="688"/>
      <c r="F4" s="688"/>
      <c r="G4" s="688"/>
      <c r="H4" s="688"/>
      <c r="I4" s="688"/>
      <c r="J4" s="688"/>
      <c r="K4" s="688"/>
      <c r="L4" s="688"/>
      <c r="M4" s="688"/>
      <c r="N4" s="688"/>
      <c r="O4" s="688"/>
      <c r="P4" s="688"/>
      <c r="Q4" s="55"/>
      <c r="R4" s="55"/>
      <c r="S4" s="55"/>
      <c r="T4" s="55"/>
    </row>
    <row r="6" spans="1:23" ht="25.2" x14ac:dyDescent="0.7">
      <c r="B6" s="800" t="s">
        <v>86</v>
      </c>
      <c r="C6" s="689"/>
      <c r="D6" s="689"/>
      <c r="E6" s="689"/>
      <c r="F6" s="689"/>
      <c r="G6" s="689"/>
      <c r="H6" s="689"/>
      <c r="I6" s="689"/>
      <c r="J6" s="689"/>
      <c r="K6" s="689"/>
      <c r="L6" s="689"/>
      <c r="M6" s="689"/>
      <c r="N6" s="689"/>
      <c r="O6" s="689"/>
    </row>
    <row r="7" spans="1:23" ht="25.2" x14ac:dyDescent="0.7">
      <c r="E7" s="801" t="s">
        <v>237</v>
      </c>
      <c r="F7" s="802"/>
      <c r="G7" s="802"/>
      <c r="H7" s="802"/>
      <c r="I7" s="802"/>
      <c r="K7" s="801" t="s">
        <v>238</v>
      </c>
      <c r="L7" s="802"/>
      <c r="M7" s="802"/>
      <c r="N7" s="802"/>
      <c r="O7" s="802"/>
    </row>
    <row r="8" spans="1:23" x14ac:dyDescent="0.7">
      <c r="B8" s="803" t="s">
        <v>37</v>
      </c>
      <c r="C8" s="802"/>
      <c r="E8" s="56" t="s">
        <v>38</v>
      </c>
      <c r="G8" s="56" t="s">
        <v>39</v>
      </c>
      <c r="I8" s="56" t="s">
        <v>40</v>
      </c>
      <c r="K8" s="56" t="s">
        <v>38</v>
      </c>
      <c r="M8" s="56" t="s">
        <v>39</v>
      </c>
      <c r="O8" s="56" t="s">
        <v>40</v>
      </c>
    </row>
    <row r="9" spans="1:23" x14ac:dyDescent="0.7">
      <c r="B9" s="58"/>
      <c r="D9" s="57"/>
      <c r="E9" s="52" t="s">
        <v>17</v>
      </c>
      <c r="G9" s="52" t="s">
        <v>17</v>
      </c>
      <c r="I9" s="52" t="s">
        <v>35</v>
      </c>
      <c r="K9" s="52" t="s">
        <v>17</v>
      </c>
      <c r="M9" s="52" t="s">
        <v>17</v>
      </c>
      <c r="O9" s="52" t="s">
        <v>35</v>
      </c>
    </row>
    <row r="10" spans="1:23" s="66" customFormat="1" ht="27.6" x14ac:dyDescent="0.8">
      <c r="B10" s="797" t="s">
        <v>190</v>
      </c>
      <c r="C10" s="798"/>
      <c r="E10" s="80">
        <v>3695308532</v>
      </c>
      <c r="F10" s="81"/>
      <c r="G10" s="80">
        <v>3687925500</v>
      </c>
      <c r="I10" s="82">
        <f>G10/'صورت خالص دارایی ها'!$F$13</f>
        <v>3.2859235342107357E-2</v>
      </c>
      <c r="J10" s="83"/>
      <c r="K10" s="80">
        <v>45587346820</v>
      </c>
      <c r="L10" s="81"/>
      <c r="M10" s="80">
        <v>44092081800</v>
      </c>
      <c r="O10" s="82">
        <f>M10/'صورت خالص دارایی ها'!$H$13</f>
        <v>0.81331135007521449</v>
      </c>
      <c r="W10" s="84">
        <v>3.7999999999999999E-2</v>
      </c>
    </row>
    <row r="11" spans="1:23" s="66" customFormat="1" ht="27.6" x14ac:dyDescent="0.8">
      <c r="B11" s="797" t="s">
        <v>42</v>
      </c>
      <c r="C11" s="798"/>
      <c r="E11" s="80">
        <v>797400</v>
      </c>
      <c r="F11" s="81"/>
      <c r="G11" s="80">
        <v>907321</v>
      </c>
      <c r="I11" s="82">
        <f>G11/'صورت خالص دارایی ها'!$F$13</f>
        <v>8.0841856132495603E-6</v>
      </c>
      <c r="J11" s="83"/>
      <c r="K11" s="99">
        <v>0</v>
      </c>
      <c r="L11" s="99"/>
      <c r="M11" s="99">
        <v>0</v>
      </c>
      <c r="O11" s="82">
        <f>M11/'صورت خالص دارایی ها'!$H$13</f>
        <v>0</v>
      </c>
    </row>
    <row r="12" spans="1:23" s="66" customFormat="1" ht="27.6" x14ac:dyDescent="0.8">
      <c r="B12" s="797" t="s">
        <v>115</v>
      </c>
      <c r="C12" s="798"/>
      <c r="E12" s="80">
        <v>18354911768</v>
      </c>
      <c r="F12" s="81"/>
      <c r="G12" s="80">
        <v>18006957297</v>
      </c>
      <c r="I12" s="82">
        <f>G12/'صورت خالص دارایی ها'!$F$13</f>
        <v>0.16044110642077786</v>
      </c>
      <c r="J12" s="83"/>
      <c r="K12" s="99">
        <v>0</v>
      </c>
      <c r="L12" s="99"/>
      <c r="M12" s="99">
        <v>0</v>
      </c>
      <c r="O12" s="82">
        <f>M12/'صورت خالص دارایی ها'!$H$13</f>
        <v>0</v>
      </c>
    </row>
    <row r="13" spans="1:23" s="66" customFormat="1" ht="27.6" x14ac:dyDescent="0.8">
      <c r="B13" s="797" t="s">
        <v>191</v>
      </c>
      <c r="C13" s="798"/>
      <c r="E13" s="80">
        <v>4652979482</v>
      </c>
      <c r="F13" s="81"/>
      <c r="G13" s="80">
        <v>6580177775</v>
      </c>
      <c r="I13" s="82">
        <f>G13/'صورت خالص دارایی ها'!$F$13</f>
        <v>5.8629061270795563E-2</v>
      </c>
      <c r="J13" s="83"/>
      <c r="K13" s="80">
        <v>17005633164</v>
      </c>
      <c r="L13" s="99"/>
      <c r="M13" s="80">
        <v>17537496240</v>
      </c>
      <c r="O13" s="82">
        <f>M13/'صورت خالص دارایی ها'!$H$13</f>
        <v>0.32349220453213884</v>
      </c>
    </row>
    <row r="14" spans="1:23" s="66" customFormat="1" ht="27.6" x14ac:dyDescent="0.8">
      <c r="B14" s="797" t="s">
        <v>192</v>
      </c>
      <c r="C14" s="798"/>
      <c r="E14" s="80">
        <v>2204257028</v>
      </c>
      <c r="F14" s="81"/>
      <c r="G14" s="80">
        <v>2152396584</v>
      </c>
      <c r="I14" s="82">
        <f>G14/'صورت خالص دارایی ها'!$F$13</f>
        <v>1.9177748005810843E-2</v>
      </c>
      <c r="J14" s="83"/>
      <c r="K14" s="99">
        <v>0</v>
      </c>
      <c r="L14" s="99"/>
      <c r="M14" s="99">
        <v>0</v>
      </c>
      <c r="O14" s="82">
        <f>M14/'صورت خالص دارایی ها'!$H$13</f>
        <v>0</v>
      </c>
      <c r="V14" s="85">
        <f>(G25/'صورت خالص دارایی ها'!F20)*100</f>
        <v>15.844061633897763</v>
      </c>
    </row>
    <row r="15" spans="1:23" s="66" customFormat="1" ht="27.6" x14ac:dyDescent="0.8">
      <c r="B15" s="797" t="s">
        <v>43</v>
      </c>
      <c r="C15" s="798"/>
      <c r="E15" s="80">
        <v>2485064019</v>
      </c>
      <c r="F15" s="81"/>
      <c r="G15" s="80">
        <v>6071112033</v>
      </c>
      <c r="I15" s="82">
        <f>G15/'صورت خالص دارایی ها'!$F$13</f>
        <v>5.4093310475129407E-2</v>
      </c>
      <c r="J15" s="83"/>
      <c r="K15" s="80">
        <v>4970128039</v>
      </c>
      <c r="L15" s="81"/>
      <c r="M15" s="80">
        <v>6190470568</v>
      </c>
      <c r="O15" s="82">
        <f>M15/'صورت خالص دارایی ها'!$H$13</f>
        <v>0.1141878489225918</v>
      </c>
    </row>
    <row r="16" spans="1:23" s="66" customFormat="1" ht="27.6" x14ac:dyDescent="0.8">
      <c r="B16" s="797" t="s">
        <v>193</v>
      </c>
      <c r="C16" s="798"/>
      <c r="E16" s="80">
        <v>1227399523</v>
      </c>
      <c r="F16" s="81"/>
      <c r="G16" s="80">
        <v>1243725507</v>
      </c>
      <c r="I16" s="82">
        <f>G16/'صورت خالص دارایی ها'!$F$13</f>
        <v>1.108153327270163E-2</v>
      </c>
      <c r="J16" s="83"/>
      <c r="K16" s="80">
        <v>9727066910</v>
      </c>
      <c r="L16" s="81"/>
      <c r="M16" s="80">
        <v>11870118716</v>
      </c>
      <c r="O16" s="82">
        <f>M16/'صورت خالص دارایی ها'!$H$13</f>
        <v>0.21895319713534214</v>
      </c>
    </row>
    <row r="17" spans="2:22" s="66" customFormat="1" ht="27.6" x14ac:dyDescent="0.8">
      <c r="B17" s="797" t="s">
        <v>194</v>
      </c>
      <c r="C17" s="798"/>
      <c r="E17" s="80">
        <v>577735634</v>
      </c>
      <c r="F17" s="81"/>
      <c r="G17" s="80">
        <v>560047770</v>
      </c>
      <c r="I17" s="82">
        <f>G17/'صورت خالص دارایی ها'!$F$13</f>
        <v>4.9899981648903738E-3</v>
      </c>
      <c r="J17" s="83"/>
      <c r="K17" s="80">
        <v>8021479305</v>
      </c>
      <c r="L17" s="81"/>
      <c r="M17" s="80">
        <v>8629199698</v>
      </c>
      <c r="O17" s="82">
        <f>M17/'صورت خالص دارایی ها'!$H$13</f>
        <v>0.15917202749199774</v>
      </c>
      <c r="V17" s="85">
        <f>(G14/'صورت خالص دارایی ها'!F20)*100</f>
        <v>1.9623374799273847</v>
      </c>
    </row>
    <row r="18" spans="2:22" s="66" customFormat="1" ht="27.6" x14ac:dyDescent="0.8">
      <c r="B18" s="797" t="s">
        <v>44</v>
      </c>
      <c r="C18" s="798"/>
      <c r="E18" s="80">
        <f>73261344974-14431600435</f>
        <v>58829744539</v>
      </c>
      <c r="F18" s="81"/>
      <c r="G18" s="80">
        <v>58313747492</v>
      </c>
      <c r="I18" s="82">
        <f>G18/'صورت خالص دارایی ها'!$F$13</f>
        <v>0.51957263033644541</v>
      </c>
      <c r="J18" s="83"/>
      <c r="K18" s="80">
        <v>42401704637</v>
      </c>
      <c r="L18" s="81"/>
      <c r="M18" s="80">
        <v>44119402041</v>
      </c>
      <c r="O18" s="82">
        <f>M18/'صورت خالص دارایی ها'!$H$13</f>
        <v>0.81381529230667626</v>
      </c>
      <c r="V18" s="85"/>
    </row>
    <row r="19" spans="2:22" s="66" customFormat="1" ht="27.6" x14ac:dyDescent="0.8">
      <c r="B19" s="797" t="s">
        <v>120</v>
      </c>
      <c r="C19" s="798"/>
      <c r="E19" s="80">
        <v>17579973135</v>
      </c>
      <c r="F19" s="81"/>
      <c r="G19" s="80">
        <v>18334300189</v>
      </c>
      <c r="I19" s="82">
        <f>G19/'صورت خالص دارایی ها'!$F$13</f>
        <v>0.1633577155349788</v>
      </c>
      <c r="J19" s="83"/>
      <c r="K19" s="80">
        <v>13116429164</v>
      </c>
      <c r="L19" s="81"/>
      <c r="M19" s="80">
        <v>17492667319</v>
      </c>
      <c r="O19" s="82">
        <f>M19/'صورت خالص دارایی ها'!$H$13</f>
        <v>0.32266530163319418</v>
      </c>
      <c r="V19" s="85"/>
    </row>
    <row r="20" spans="2:22" s="66" customFormat="1" ht="27.6" x14ac:dyDescent="0.8">
      <c r="B20" s="797" t="s">
        <v>45</v>
      </c>
      <c r="C20" s="798"/>
      <c r="E20" s="80">
        <v>3257704669</v>
      </c>
      <c r="F20" s="81"/>
      <c r="G20" s="80">
        <v>2948497905</v>
      </c>
      <c r="I20" s="82">
        <f>G20/'صورت خالص دارایی ها'!$F$13</f>
        <v>2.6270971733595352E-2</v>
      </c>
      <c r="J20" s="83"/>
      <c r="K20" s="80">
        <v>217647468707</v>
      </c>
      <c r="L20" s="81"/>
      <c r="M20" s="80">
        <v>225817503383</v>
      </c>
      <c r="O20" s="82">
        <f>M20/'صورت خالص دارایی ها'!$H$13</f>
        <v>4.1653723537055134</v>
      </c>
      <c r="V20" s="85"/>
    </row>
    <row r="21" spans="2:22" s="66" customFormat="1" ht="27.6" x14ac:dyDescent="0.8">
      <c r="B21" s="797" t="s">
        <v>46</v>
      </c>
      <c r="C21" s="798"/>
      <c r="E21" s="80">
        <v>12838429054</v>
      </c>
      <c r="F21" s="81"/>
      <c r="G21" s="80">
        <v>12982280440</v>
      </c>
      <c r="I21" s="82">
        <f>G21/'صورت خالص دارایی ها'!$F$13</f>
        <v>0.11567148204463379</v>
      </c>
      <c r="J21" s="83"/>
      <c r="K21" s="80">
        <v>115960263182</v>
      </c>
      <c r="L21" s="81"/>
      <c r="M21" s="80">
        <v>118559807329</v>
      </c>
      <c r="O21" s="82">
        <f>M21/'صورت خالص دارایی ها'!$H$13</f>
        <v>2.186924114873757</v>
      </c>
      <c r="V21" s="85"/>
    </row>
    <row r="22" spans="2:22" s="66" customFormat="1" ht="27.6" x14ac:dyDescent="0.8">
      <c r="B22" s="797" t="s">
        <v>195</v>
      </c>
      <c r="C22" s="798"/>
      <c r="E22" s="80">
        <v>1085365813</v>
      </c>
      <c r="F22" s="81"/>
      <c r="G22" s="80">
        <v>1101795481</v>
      </c>
      <c r="I22" s="82">
        <f>G22/'صورت خالص دارایی ها'!$F$13</f>
        <v>9.8169437015605057E-3</v>
      </c>
      <c r="J22" s="83"/>
      <c r="K22" s="99">
        <v>0</v>
      </c>
      <c r="L22" s="99"/>
      <c r="M22" s="99">
        <v>0</v>
      </c>
      <c r="O22" s="82">
        <f>M22/'صورت خالص دارایی ها'!$H$13</f>
        <v>0</v>
      </c>
      <c r="V22" s="85"/>
    </row>
    <row r="23" spans="2:22" s="66" customFormat="1" ht="27.6" x14ac:dyDescent="0.8">
      <c r="B23" s="797" t="s">
        <v>47</v>
      </c>
      <c r="C23" s="798"/>
      <c r="E23" s="80">
        <f>612778655977-600182093777</f>
        <v>12596562200</v>
      </c>
      <c r="F23" s="81"/>
      <c r="G23" s="80">
        <f>685023602139-670065859141</f>
        <v>14957742998</v>
      </c>
      <c r="I23" s="82">
        <f>G23/'صورت خالص دارایی ها'!$F$13</f>
        <v>0.13327275655596635</v>
      </c>
      <c r="J23" s="83"/>
      <c r="K23" s="80">
        <v>12627109908</v>
      </c>
      <c r="L23" s="81"/>
      <c r="M23" s="80">
        <v>13378639045</v>
      </c>
      <c r="O23" s="82">
        <f>M23/'صورت خالص دارایی ها'!$H$13</f>
        <v>0.24677898025350048</v>
      </c>
    </row>
    <row r="24" spans="2:22" s="66" customFormat="1" ht="27.6" x14ac:dyDescent="0.8">
      <c r="B24" s="797" t="s">
        <v>196</v>
      </c>
      <c r="C24" s="798"/>
      <c r="E24" s="80">
        <v>272095149</v>
      </c>
      <c r="F24" s="81"/>
      <c r="G24" s="80">
        <v>275851310</v>
      </c>
      <c r="I24" s="82">
        <f>G24/'صورت خالص دارایی ها'!$F$13</f>
        <v>2.4578216438262144E-3</v>
      </c>
      <c r="J24" s="83"/>
      <c r="K24" s="80">
        <v>18159932451</v>
      </c>
      <c r="L24" s="81"/>
      <c r="M24" s="80">
        <v>18375213060</v>
      </c>
      <c r="O24" s="82">
        <f>M24/'صورت خالص دارایی ها'!$H$13</f>
        <v>0.33894451637682282</v>
      </c>
    </row>
    <row r="25" spans="2:22" s="66" customFormat="1" ht="27.6" x14ac:dyDescent="0.8">
      <c r="B25" s="797" t="s">
        <v>197</v>
      </c>
      <c r="C25" s="798"/>
      <c r="E25" s="80">
        <v>14431600435</v>
      </c>
      <c r="F25" s="98"/>
      <c r="G25" s="80">
        <v>17378613254</v>
      </c>
      <c r="I25" s="82">
        <f>G25/'صورت خالص دارایی ها'!$F$13</f>
        <v>0.15484259181283683</v>
      </c>
      <c r="J25" s="83"/>
      <c r="K25" s="80">
        <v>13177954646</v>
      </c>
      <c r="L25" s="81"/>
      <c r="M25" s="80">
        <v>20875050000</v>
      </c>
      <c r="O25" s="82">
        <f>M25/'صورت خالص دارایی ها'!$H$13</f>
        <v>0.38505587409999781</v>
      </c>
    </row>
    <row r="26" spans="2:22" s="66" customFormat="1" ht="27.6" x14ac:dyDescent="0.8">
      <c r="B26" s="797" t="s">
        <v>41</v>
      </c>
      <c r="C26" s="798"/>
      <c r="E26" s="98">
        <v>0</v>
      </c>
      <c r="F26" s="98"/>
      <c r="G26" s="98">
        <v>0</v>
      </c>
      <c r="I26" s="82">
        <f>G26/'صورت خالص دارایی ها'!$F$13</f>
        <v>0</v>
      </c>
      <c r="J26" s="83"/>
      <c r="K26" s="80">
        <v>4222704423</v>
      </c>
      <c r="L26" s="81"/>
      <c r="M26" s="80">
        <v>4584856815</v>
      </c>
      <c r="O26" s="82">
        <f>M26/'صورت خالص دارایی ها'!$H$13</f>
        <v>8.4571105148162851E-2</v>
      </c>
    </row>
    <row r="27" spans="2:22" s="66" customFormat="1" ht="27.6" x14ac:dyDescent="0.8">
      <c r="B27" s="797" t="s">
        <v>198</v>
      </c>
      <c r="C27" s="798"/>
      <c r="E27" s="98">
        <v>0</v>
      </c>
      <c r="F27" s="98"/>
      <c r="G27" s="98">
        <v>0</v>
      </c>
      <c r="I27" s="82">
        <f>G27/'صورت خالص دارایی ها'!$F$13</f>
        <v>0</v>
      </c>
      <c r="J27" s="83"/>
      <c r="K27" s="80">
        <v>93086297</v>
      </c>
      <c r="L27" s="81"/>
      <c r="M27" s="80">
        <v>110737170</v>
      </c>
      <c r="O27" s="82">
        <f>M27/'صورت خالص دارایی ها'!$H$13</f>
        <v>2.0426297321304646E-3</v>
      </c>
    </row>
    <row r="28" spans="2:22" s="66" customFormat="1" ht="27.6" x14ac:dyDescent="0.8">
      <c r="B28" s="797" t="s">
        <v>116</v>
      </c>
      <c r="C28" s="798"/>
      <c r="E28" s="98">
        <v>0</v>
      </c>
      <c r="F28" s="98"/>
      <c r="G28" s="98">
        <v>0</v>
      </c>
      <c r="I28" s="82">
        <f>G28/'صورت خالص دارایی ها'!$F$13</f>
        <v>0</v>
      </c>
      <c r="J28" s="83"/>
      <c r="K28" s="80">
        <v>10331998926</v>
      </c>
      <c r="L28" s="81"/>
      <c r="M28" s="80">
        <v>8528940471</v>
      </c>
      <c r="O28" s="82">
        <f>M28/'صورت خالص دارایی ها'!$H$13</f>
        <v>0.15732267123708696</v>
      </c>
    </row>
    <row r="29" spans="2:22" s="66" customFormat="1" ht="27.6" x14ac:dyDescent="0.8">
      <c r="B29" s="797" t="s">
        <v>199</v>
      </c>
      <c r="C29" s="798"/>
      <c r="E29" s="98">
        <v>0</v>
      </c>
      <c r="F29" s="98"/>
      <c r="G29" s="98">
        <v>0</v>
      </c>
      <c r="I29" s="82">
        <f>G29/'صورت خالص دارایی ها'!$F$13</f>
        <v>0</v>
      </c>
      <c r="J29" s="83"/>
      <c r="K29" s="80">
        <v>12416011880</v>
      </c>
      <c r="L29" s="81"/>
      <c r="M29" s="80">
        <v>13204056172</v>
      </c>
      <c r="O29" s="82">
        <f>M29/'صورت خالص دارایی ها'!$H$13</f>
        <v>0.24355866888821492</v>
      </c>
    </row>
    <row r="30" spans="2:22" s="66" customFormat="1" ht="27.6" x14ac:dyDescent="0.8">
      <c r="B30" s="797" t="s">
        <v>200</v>
      </c>
      <c r="C30" s="798"/>
      <c r="E30" s="99">
        <v>0</v>
      </c>
      <c r="F30" s="99"/>
      <c r="G30" s="99">
        <v>0</v>
      </c>
      <c r="I30" s="82">
        <f>G30/'صورت خالص دارایی ها'!$F$13</f>
        <v>0</v>
      </c>
      <c r="J30" s="83"/>
      <c r="K30" s="80">
        <v>2054670255</v>
      </c>
      <c r="L30" s="81"/>
      <c r="M30" s="80">
        <v>2255836532</v>
      </c>
      <c r="O30" s="82">
        <f>M30/'صورت خالص دارایی ها'!$H$13</f>
        <v>4.16105881258233E-2</v>
      </c>
    </row>
    <row r="31" spans="2:22" s="66" customFormat="1" ht="27.6" x14ac:dyDescent="0.8">
      <c r="B31" s="797" t="s">
        <v>201</v>
      </c>
      <c r="C31" s="798"/>
      <c r="E31" s="99">
        <v>0</v>
      </c>
      <c r="F31" s="99"/>
      <c r="G31" s="99">
        <v>0</v>
      </c>
      <c r="I31" s="82">
        <f>G31/'صورت خالص دارایی ها'!$F$13</f>
        <v>0</v>
      </c>
      <c r="J31" s="83"/>
      <c r="K31" s="80">
        <v>20724819845</v>
      </c>
      <c r="L31" s="81"/>
      <c r="M31" s="80">
        <v>20201933884</v>
      </c>
      <c r="O31" s="82">
        <f>M31/'صورت خالص دارایی ها'!$H$13</f>
        <v>0.37263974506475356</v>
      </c>
    </row>
    <row r="32" spans="2:22" ht="25.8" thickBot="1" x14ac:dyDescent="0.8">
      <c r="B32" s="727" t="s">
        <v>36</v>
      </c>
      <c r="C32" s="727"/>
      <c r="D32" s="30"/>
      <c r="E32" s="71">
        <f>SUM(E10:$E$31)</f>
        <v>154089928380</v>
      </c>
      <c r="F32" s="30"/>
      <c r="G32" s="71">
        <f>SUM(G10:$G$31)</f>
        <v>164596078856</v>
      </c>
      <c r="H32" s="30"/>
      <c r="I32" s="72">
        <f>SUM(I10:$I$31)</f>
        <v>1.4665429905016696</v>
      </c>
      <c r="J32" s="30"/>
      <c r="K32" s="71">
        <f>SUM(K10:$K$31)</f>
        <v>568245808559</v>
      </c>
      <c r="L32" s="30"/>
      <c r="M32" s="71">
        <f>SUM(M10:$M$31)</f>
        <v>595824010243</v>
      </c>
      <c r="N32" s="30"/>
      <c r="O32" s="72">
        <f>SUM(O10:$O$31)</f>
        <v>10.990418469602918</v>
      </c>
    </row>
    <row r="33" spans="2:19" ht="25.8" thickTop="1" x14ac:dyDescent="0.7">
      <c r="P33" s="800"/>
      <c r="Q33" s="689"/>
      <c r="R33" s="689"/>
      <c r="S33" s="689"/>
    </row>
    <row r="34" spans="2:19" ht="25.2" hidden="1" x14ac:dyDescent="0.7">
      <c r="P34" s="29"/>
    </row>
    <row r="35" spans="2:19" ht="25.2" hidden="1" x14ac:dyDescent="0.7">
      <c r="B35" s="804" t="s">
        <v>186</v>
      </c>
      <c r="C35" s="805"/>
      <c r="D35" s="805"/>
      <c r="E35" s="805"/>
      <c r="F35" s="805"/>
      <c r="G35" s="805"/>
      <c r="H35" s="805"/>
      <c r="I35" s="805"/>
      <c r="J35" s="805"/>
      <c r="K35" s="805"/>
      <c r="L35" s="805"/>
      <c r="M35" s="805"/>
      <c r="N35" s="805"/>
      <c r="O35" s="805"/>
      <c r="Q35" s="707"/>
      <c r="R35" s="689"/>
      <c r="S35" s="689"/>
    </row>
    <row r="36" spans="2:19" ht="25.2" hidden="1" x14ac:dyDescent="0.7">
      <c r="M36" s="707"/>
      <c r="N36" s="689"/>
      <c r="O36" s="689"/>
      <c r="Q36" s="31"/>
      <c r="S36" s="31"/>
    </row>
    <row r="37" spans="2:19" hidden="1" x14ac:dyDescent="0.7">
      <c r="E37" s="56" t="s">
        <v>167</v>
      </c>
      <c r="G37" s="56" t="s">
        <v>173</v>
      </c>
      <c r="I37" s="56" t="s">
        <v>160</v>
      </c>
      <c r="K37" s="56" t="s">
        <v>177</v>
      </c>
      <c r="M37" s="56" t="s">
        <v>174</v>
      </c>
      <c r="O37" s="56" t="s">
        <v>161</v>
      </c>
      <c r="Q37" s="59"/>
      <c r="R37" s="59"/>
      <c r="S37" s="61"/>
    </row>
    <row r="38" spans="2:19" hidden="1" x14ac:dyDescent="0.7">
      <c r="B38" s="799"/>
      <c r="C38" s="799"/>
      <c r="E38" s="52"/>
      <c r="F38" s="59"/>
      <c r="G38" s="52" t="s">
        <v>119</v>
      </c>
      <c r="H38" s="59"/>
      <c r="I38" s="52" t="s">
        <v>175</v>
      </c>
      <c r="J38" s="59"/>
      <c r="K38" s="52" t="s">
        <v>119</v>
      </c>
      <c r="L38" s="59"/>
      <c r="M38" s="51" t="s">
        <v>119</v>
      </c>
      <c r="N38" s="59"/>
      <c r="O38" s="60"/>
      <c r="Q38" s="59"/>
      <c r="R38" s="59"/>
      <c r="S38" s="61"/>
    </row>
    <row r="39" spans="2:19" ht="27" hidden="1" customHeight="1" x14ac:dyDescent="0.75">
      <c r="B39" s="66" t="s">
        <v>163</v>
      </c>
      <c r="C39" s="66"/>
      <c r="E39" s="67">
        <v>4040500</v>
      </c>
      <c r="F39" s="67"/>
      <c r="G39" s="67">
        <v>173009</v>
      </c>
      <c r="H39" s="67"/>
      <c r="I39" s="86">
        <v>-3.5714905004941899E-2</v>
      </c>
      <c r="J39" s="67"/>
      <c r="K39" s="67">
        <v>166830</v>
      </c>
      <c r="L39" s="67"/>
      <c r="M39" s="67">
        <v>670065859141</v>
      </c>
      <c r="N39" s="67"/>
      <c r="O39" s="67" t="s">
        <v>162</v>
      </c>
      <c r="Q39" s="59"/>
      <c r="R39" s="59"/>
      <c r="S39" s="61"/>
    </row>
    <row r="40" spans="2:19" ht="25.8" hidden="1" thickBot="1" x14ac:dyDescent="0.75">
      <c r="B40" s="799"/>
      <c r="C40" s="799"/>
      <c r="E40" s="52"/>
      <c r="F40" s="59"/>
      <c r="G40" s="52"/>
      <c r="H40" s="59"/>
      <c r="I40" s="52"/>
      <c r="J40" s="59"/>
      <c r="K40" s="52"/>
      <c r="L40" s="59"/>
      <c r="M40" s="71">
        <f>SUM(M39)</f>
        <v>670065859141</v>
      </c>
      <c r="N40" s="59"/>
      <c r="O40" s="61"/>
      <c r="Q40" s="59"/>
      <c r="R40" s="59"/>
      <c r="S40" s="61"/>
    </row>
    <row r="41" spans="2:19" ht="25.2" hidden="1" thickTop="1" x14ac:dyDescent="0.7">
      <c r="B41" s="799"/>
      <c r="C41" s="799"/>
      <c r="E41" s="52"/>
      <c r="F41" s="59"/>
      <c r="G41" s="52"/>
      <c r="H41" s="59"/>
      <c r="I41" s="52"/>
      <c r="J41" s="59"/>
      <c r="K41" s="52"/>
      <c r="L41" s="59"/>
      <c r="M41" s="51"/>
      <c r="N41" s="59"/>
      <c r="O41" s="60"/>
      <c r="P41" s="52"/>
      <c r="Q41" s="59"/>
      <c r="R41" s="59"/>
      <c r="S41" s="61"/>
    </row>
    <row r="42" spans="2:19" x14ac:dyDescent="0.7">
      <c r="B42" s="799"/>
      <c r="C42" s="799"/>
      <c r="E42" s="52"/>
      <c r="F42" s="59"/>
      <c r="G42" s="52"/>
      <c r="H42" s="59"/>
      <c r="I42" s="52"/>
      <c r="J42" s="59"/>
      <c r="K42" s="52"/>
      <c r="L42" s="59"/>
      <c r="M42" s="51"/>
      <c r="N42" s="59"/>
      <c r="O42" s="60"/>
      <c r="P42" s="52"/>
      <c r="Q42" s="51"/>
      <c r="R42" s="59"/>
      <c r="S42" s="61"/>
    </row>
    <row r="43" spans="2:19" x14ac:dyDescent="0.7">
      <c r="B43" s="799"/>
      <c r="C43" s="799"/>
      <c r="E43" s="52"/>
      <c r="F43" s="59"/>
      <c r="G43" s="52"/>
      <c r="H43" s="59"/>
      <c r="I43" s="52"/>
      <c r="J43" s="59"/>
      <c r="K43" s="52"/>
      <c r="L43" s="59"/>
      <c r="M43" s="51"/>
      <c r="N43" s="59"/>
      <c r="O43" s="60"/>
      <c r="P43" s="52"/>
      <c r="Q43" s="51"/>
      <c r="R43" s="59"/>
      <c r="S43" s="61"/>
    </row>
    <row r="44" spans="2:19" x14ac:dyDescent="0.7">
      <c r="B44" s="799"/>
      <c r="C44" s="799"/>
      <c r="E44" s="52"/>
      <c r="F44" s="59"/>
      <c r="G44" s="52"/>
      <c r="H44" s="59"/>
      <c r="I44" s="52"/>
      <c r="J44" s="59"/>
      <c r="K44" s="52"/>
      <c r="L44" s="59"/>
      <c r="M44" s="51"/>
      <c r="N44" s="59"/>
      <c r="O44" s="60"/>
      <c r="P44" s="52"/>
      <c r="Q44" s="51"/>
      <c r="R44" s="59"/>
      <c r="S44" s="61"/>
    </row>
    <row r="45" spans="2:19" x14ac:dyDescent="0.7">
      <c r="B45" s="799"/>
      <c r="C45" s="799"/>
      <c r="E45" s="52"/>
      <c r="F45" s="59"/>
      <c r="G45" s="52"/>
      <c r="H45" s="59"/>
      <c r="I45" s="52"/>
      <c r="J45" s="59"/>
      <c r="K45" s="52"/>
      <c r="L45" s="59"/>
      <c r="M45" s="51"/>
      <c r="N45" s="59"/>
      <c r="O45" s="60"/>
      <c r="P45" s="52"/>
      <c r="Q45" s="51"/>
      <c r="R45" s="59"/>
      <c r="S45" s="61"/>
    </row>
    <row r="46" spans="2:19" x14ac:dyDescent="0.7">
      <c r="B46" s="799"/>
      <c r="C46" s="799"/>
      <c r="E46" s="52"/>
      <c r="F46" s="59"/>
      <c r="G46" s="52"/>
      <c r="H46" s="59"/>
      <c r="I46" s="52"/>
      <c r="J46" s="59"/>
      <c r="K46" s="52"/>
      <c r="L46" s="59"/>
      <c r="M46" s="51"/>
      <c r="N46" s="59"/>
      <c r="O46" s="60"/>
      <c r="P46" s="52"/>
      <c r="Q46" s="51"/>
      <c r="R46" s="59"/>
      <c r="S46" s="60"/>
    </row>
    <row r="47" spans="2:19" x14ac:dyDescent="0.7">
      <c r="B47" s="799"/>
      <c r="C47" s="799"/>
      <c r="E47" s="52"/>
      <c r="F47" s="59"/>
      <c r="G47" s="52"/>
      <c r="H47" s="59"/>
      <c r="I47" s="52"/>
      <c r="J47" s="59"/>
      <c r="K47" s="52"/>
      <c r="L47" s="59"/>
      <c r="M47" s="51"/>
      <c r="N47" s="59"/>
      <c r="O47" s="60"/>
      <c r="P47" s="52"/>
      <c r="Q47" s="51"/>
      <c r="R47" s="59"/>
      <c r="S47" s="61"/>
    </row>
    <row r="48" spans="2:19" x14ac:dyDescent="0.7">
      <c r="B48" s="799"/>
      <c r="C48" s="799"/>
      <c r="E48" s="52"/>
      <c r="F48" s="59"/>
      <c r="G48" s="52"/>
      <c r="H48" s="59"/>
      <c r="I48" s="52"/>
      <c r="J48" s="59"/>
      <c r="K48" s="52"/>
      <c r="L48" s="59"/>
      <c r="M48" s="51"/>
      <c r="N48" s="59"/>
      <c r="O48" s="60"/>
      <c r="P48" s="52"/>
      <c r="Q48" s="59"/>
      <c r="R48" s="59"/>
      <c r="S48" s="61"/>
    </row>
    <row r="49" spans="2:19" x14ac:dyDescent="0.7">
      <c r="B49" s="799"/>
      <c r="C49" s="799"/>
      <c r="E49" s="52"/>
      <c r="F49" s="59"/>
      <c r="G49" s="52"/>
      <c r="H49" s="59"/>
      <c r="I49" s="52"/>
      <c r="J49" s="59"/>
      <c r="K49" s="52"/>
      <c r="L49" s="59"/>
      <c r="M49" s="51"/>
      <c r="N49" s="59"/>
      <c r="O49" s="60"/>
      <c r="P49" s="52"/>
      <c r="Q49" s="51"/>
      <c r="R49" s="59"/>
      <c r="S49" s="60"/>
    </row>
    <row r="50" spans="2:19" x14ac:dyDescent="0.7">
      <c r="B50" s="799"/>
      <c r="C50" s="799"/>
      <c r="E50" s="52"/>
      <c r="F50" s="59"/>
      <c r="G50" s="52"/>
      <c r="H50" s="59"/>
      <c r="I50" s="52"/>
      <c r="J50" s="59"/>
      <c r="K50" s="52"/>
      <c r="L50" s="59"/>
      <c r="M50" s="51"/>
      <c r="N50" s="59"/>
      <c r="O50" s="60"/>
      <c r="P50" s="52"/>
      <c r="Q50" s="59"/>
      <c r="R50" s="59"/>
      <c r="S50" s="61"/>
    </row>
    <row r="51" spans="2:19" x14ac:dyDescent="0.7">
      <c r="B51" s="799"/>
      <c r="C51" s="799"/>
      <c r="E51" s="52"/>
      <c r="F51" s="59"/>
      <c r="G51" s="52"/>
      <c r="H51" s="59"/>
      <c r="I51" s="52"/>
      <c r="J51" s="59"/>
      <c r="K51" s="52"/>
      <c r="L51" s="59"/>
      <c r="M51" s="51"/>
      <c r="N51" s="59"/>
      <c r="O51" s="61"/>
      <c r="P51" s="52"/>
      <c r="Q51" s="59"/>
      <c r="R51" s="59"/>
      <c r="S51" s="60"/>
    </row>
    <row r="52" spans="2:19" x14ac:dyDescent="0.7">
      <c r="B52" s="799"/>
      <c r="C52" s="799"/>
      <c r="E52" s="52"/>
      <c r="F52" s="59"/>
      <c r="G52" s="52"/>
      <c r="H52" s="59"/>
      <c r="I52" s="52"/>
      <c r="J52" s="59"/>
      <c r="K52" s="52"/>
      <c r="L52" s="59"/>
      <c r="M52" s="51"/>
      <c r="N52" s="59"/>
      <c r="O52" s="61"/>
      <c r="P52" s="52"/>
      <c r="Q52" s="51"/>
      <c r="R52" s="59"/>
      <c r="S52" s="60"/>
    </row>
    <row r="53" spans="2:19" x14ac:dyDescent="0.7">
      <c r="B53" s="799"/>
      <c r="C53" s="799"/>
      <c r="E53" s="52"/>
      <c r="F53" s="59"/>
      <c r="G53" s="52"/>
      <c r="H53" s="59"/>
      <c r="I53" s="52"/>
      <c r="J53" s="59"/>
      <c r="K53" s="52"/>
      <c r="L53" s="59"/>
      <c r="M53" s="59"/>
      <c r="N53" s="59"/>
      <c r="O53" s="61"/>
      <c r="P53" s="52"/>
      <c r="Q53" s="51"/>
      <c r="R53" s="59"/>
      <c r="S53" s="61"/>
    </row>
    <row r="54" spans="2:19" x14ac:dyDescent="0.7">
      <c r="B54" s="799"/>
      <c r="C54" s="799"/>
      <c r="E54" s="52"/>
      <c r="F54" s="59"/>
      <c r="G54" s="52"/>
      <c r="H54" s="59"/>
      <c r="I54" s="52"/>
      <c r="J54" s="59"/>
      <c r="K54" s="52"/>
      <c r="L54" s="59"/>
      <c r="M54" s="59"/>
      <c r="N54" s="59"/>
      <c r="O54" s="61"/>
      <c r="P54" s="52"/>
      <c r="Q54" s="51"/>
      <c r="R54" s="59"/>
      <c r="S54" s="61"/>
    </row>
    <row r="55" spans="2:19" x14ac:dyDescent="0.7">
      <c r="B55" s="799"/>
      <c r="C55" s="799"/>
      <c r="E55" s="52"/>
      <c r="F55" s="59"/>
      <c r="G55" s="52"/>
      <c r="H55" s="59"/>
      <c r="I55" s="52"/>
      <c r="J55" s="59"/>
      <c r="K55" s="52"/>
      <c r="L55" s="59"/>
      <c r="M55" s="59"/>
      <c r="N55" s="59"/>
      <c r="O55" s="61"/>
      <c r="P55" s="52"/>
      <c r="Q55" s="51"/>
      <c r="R55" s="59"/>
      <c r="S55" s="61"/>
    </row>
    <row r="56" spans="2:19" x14ac:dyDescent="0.7">
      <c r="B56" s="799"/>
      <c r="C56" s="799"/>
      <c r="E56" s="52"/>
      <c r="F56" s="59"/>
      <c r="G56" s="52"/>
      <c r="H56" s="59"/>
      <c r="I56" s="52"/>
      <c r="J56" s="59"/>
      <c r="K56" s="52"/>
      <c r="L56" s="59"/>
      <c r="M56" s="59"/>
      <c r="N56" s="59"/>
      <c r="O56" s="61"/>
      <c r="P56" s="52"/>
      <c r="Q56" s="51"/>
      <c r="R56" s="59"/>
      <c r="S56" s="61"/>
    </row>
    <row r="57" spans="2:19" x14ac:dyDescent="0.7">
      <c r="B57" s="799"/>
      <c r="C57" s="799"/>
      <c r="E57" s="52"/>
      <c r="F57" s="59"/>
      <c r="G57" s="52"/>
      <c r="H57" s="59"/>
      <c r="I57" s="52"/>
      <c r="J57" s="59"/>
      <c r="K57" s="52"/>
      <c r="L57" s="59"/>
      <c r="M57" s="59"/>
      <c r="N57" s="59"/>
      <c r="O57" s="61"/>
      <c r="P57" s="52"/>
      <c r="Q57" s="51"/>
      <c r="R57" s="59"/>
      <c r="S57" s="61"/>
    </row>
    <row r="58" spans="2:19" x14ac:dyDescent="0.7">
      <c r="B58" s="799"/>
      <c r="C58" s="799"/>
      <c r="E58" s="52"/>
      <c r="F58" s="59"/>
      <c r="G58" s="52"/>
      <c r="H58" s="59"/>
      <c r="I58" s="52"/>
      <c r="J58" s="59"/>
      <c r="K58" s="52"/>
      <c r="L58" s="59"/>
      <c r="M58" s="59"/>
      <c r="N58" s="59"/>
      <c r="O58" s="61"/>
      <c r="P58" s="52"/>
      <c r="Q58" s="51"/>
      <c r="R58" s="59"/>
      <c r="S58" s="61"/>
    </row>
    <row r="59" spans="2:19" x14ac:dyDescent="0.7">
      <c r="B59" s="799"/>
      <c r="C59" s="799"/>
      <c r="E59" s="52"/>
      <c r="F59" s="59"/>
      <c r="G59" s="52"/>
      <c r="H59" s="59"/>
      <c r="I59" s="52"/>
      <c r="J59" s="59"/>
      <c r="K59" s="52"/>
      <c r="L59" s="59"/>
      <c r="M59" s="59"/>
      <c r="N59" s="59"/>
      <c r="O59" s="61"/>
      <c r="P59" s="52"/>
      <c r="Q59" s="51"/>
      <c r="R59" s="59"/>
      <c r="S59" s="61"/>
    </row>
    <row r="60" spans="2:19" x14ac:dyDescent="0.7">
      <c r="B60" s="799"/>
      <c r="C60" s="799"/>
      <c r="E60" s="52"/>
      <c r="F60" s="59"/>
      <c r="G60" s="52"/>
      <c r="H60" s="59"/>
      <c r="I60" s="52"/>
      <c r="J60" s="59"/>
      <c r="K60" s="52"/>
      <c r="L60" s="59"/>
      <c r="M60" s="59"/>
      <c r="N60" s="59"/>
      <c r="O60" s="61"/>
      <c r="P60" s="52"/>
      <c r="Q60" s="51"/>
      <c r="R60" s="59"/>
      <c r="S60" s="61"/>
    </row>
    <row r="61" spans="2:19" x14ac:dyDescent="0.7">
      <c r="B61" s="799"/>
      <c r="C61" s="799"/>
      <c r="E61" s="52"/>
      <c r="F61" s="59"/>
      <c r="G61" s="52"/>
      <c r="H61" s="59"/>
      <c r="I61" s="52"/>
      <c r="J61" s="59"/>
      <c r="K61" s="52"/>
      <c r="L61" s="59"/>
      <c r="M61" s="59"/>
      <c r="N61" s="59"/>
      <c r="O61" s="61"/>
      <c r="P61" s="52"/>
      <c r="Q61" s="51"/>
      <c r="R61" s="59"/>
      <c r="S61" s="61"/>
    </row>
    <row r="62" spans="2:19" s="30" customFormat="1" ht="25.2" x14ac:dyDescent="0.75">
      <c r="B62" s="800"/>
      <c r="C62" s="806"/>
      <c r="E62" s="62"/>
      <c r="F62" s="62"/>
      <c r="G62" s="62"/>
      <c r="H62" s="62"/>
      <c r="I62" s="62"/>
      <c r="J62" s="62"/>
      <c r="K62" s="62"/>
      <c r="L62" s="62"/>
      <c r="M62" s="31"/>
      <c r="N62" s="62"/>
      <c r="O62" s="63"/>
      <c r="P62" s="62"/>
      <c r="Q62" s="31"/>
      <c r="R62" s="62"/>
      <c r="S62" s="63"/>
    </row>
  </sheetData>
  <autoFilter ref="B9:O9" xr:uid="{00000000-0009-0000-0000-000008000000}">
    <filterColumn colId="0" showButton="0"/>
    <sortState xmlns:xlrd2="http://schemas.microsoft.com/office/spreadsheetml/2017/richdata2" ref="B10:O27">
      <sortCondition descending="1" ref="I9"/>
    </sortState>
  </autoFilter>
  <mergeCells count="59">
    <mergeCell ref="B59:C59"/>
    <mergeCell ref="B60:C60"/>
    <mergeCell ref="B61:C61"/>
    <mergeCell ref="B62:C62"/>
    <mergeCell ref="B38:C38"/>
    <mergeCell ref="B40:C40"/>
    <mergeCell ref="B41:C41"/>
    <mergeCell ref="B42:C42"/>
    <mergeCell ref="B43:C43"/>
    <mergeCell ref="B44:C44"/>
    <mergeCell ref="B45:C45"/>
    <mergeCell ref="B46:C46"/>
    <mergeCell ref="B47:C47"/>
    <mergeCell ref="B58:C58"/>
    <mergeCell ref="B54:C54"/>
    <mergeCell ref="B57:C57"/>
    <mergeCell ref="A1:P1"/>
    <mergeCell ref="B48:C48"/>
    <mergeCell ref="B49:C49"/>
    <mergeCell ref="B55:C55"/>
    <mergeCell ref="B56:C56"/>
    <mergeCell ref="B6:O6"/>
    <mergeCell ref="E7:I7"/>
    <mergeCell ref="K7:O7"/>
    <mergeCell ref="A4:P4"/>
    <mergeCell ref="A2:P2"/>
    <mergeCell ref="M36:O36"/>
    <mergeCell ref="B8:C8"/>
    <mergeCell ref="A3:P3"/>
    <mergeCell ref="B35:O35"/>
    <mergeCell ref="B32:C32"/>
    <mergeCell ref="B10:C10"/>
    <mergeCell ref="Q35:S35"/>
    <mergeCell ref="B51:C51"/>
    <mergeCell ref="B52:C52"/>
    <mergeCell ref="B53:C53"/>
    <mergeCell ref="P33:S33"/>
    <mergeCell ref="B50:C5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31:C31"/>
    <mergeCell ref="B26:C26"/>
    <mergeCell ref="B27:C27"/>
    <mergeCell ref="B28:C28"/>
    <mergeCell ref="B29:C29"/>
    <mergeCell ref="B30:C30"/>
  </mergeCells>
  <printOptions horizontalCentered="1"/>
  <pageMargins left="0.22" right="0.31" top="0.39370078740157499" bottom="0.59" header="0.31496062992126" footer="0.35"/>
  <pageSetup paperSize="9" scale="57" fitToHeight="0" orientation="landscape" r:id="rId1"/>
  <headerFooter scaleWithDoc="0" alignWithMargins="0">
    <oddFooter>&amp;C&amp;"B Mitra,Bold"&amp;10 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25</vt:i4>
      </vt:variant>
    </vt:vector>
  </HeadingPairs>
  <TitlesOfParts>
    <vt:vector size="50" baseType="lpstr">
      <vt:lpstr>1</vt:lpstr>
      <vt:lpstr>صورت خالص دارایی ها</vt:lpstr>
      <vt:lpstr>صورت سود(زیان)</vt:lpstr>
      <vt:lpstr>اطلاعات صندوق و ارکان صندوق</vt:lpstr>
      <vt:lpstr>اهم رویه ها1</vt:lpstr>
      <vt:lpstr>اهم رویه ها2</vt:lpstr>
      <vt:lpstr>اهم رویه ها 3</vt:lpstr>
      <vt:lpstr>5.6.7</vt:lpstr>
      <vt:lpstr>5</vt:lpstr>
      <vt:lpstr>8.9.10.11.12</vt:lpstr>
      <vt:lpstr>13.13-1.14.14-2</vt:lpstr>
      <vt:lpstr>7.7-1</vt:lpstr>
      <vt:lpstr>7-2.7-3.7-4</vt:lpstr>
      <vt:lpstr>15.15-2</vt:lpstr>
      <vt:lpstr>16.17.18.19 (2)</vt:lpstr>
      <vt:lpstr>16.17.18.19</vt:lpstr>
      <vt:lpstr>20.21.22</vt:lpstr>
      <vt:lpstr>20.21.22.23</vt:lpstr>
      <vt:lpstr>24.25.26</vt:lpstr>
      <vt:lpstr>دارایی</vt:lpstr>
      <vt:lpstr>عملکرد</vt:lpstr>
      <vt:lpstr>کفایت تشخیص </vt:lpstr>
      <vt:lpstr>کفایت تخصیص</vt:lpstr>
      <vt:lpstr>کفایت نهایی</vt:lpstr>
      <vt:lpstr>کفایت تخصیص (2)</vt:lpstr>
      <vt:lpstr>'1'!Print_Area</vt:lpstr>
      <vt:lpstr>'13.13-1.14.14-2'!Print_Area</vt:lpstr>
      <vt:lpstr>'15.15-2'!Print_Area</vt:lpstr>
      <vt:lpstr>'16.17.18.19'!Print_Area</vt:lpstr>
      <vt:lpstr>'16.17.18.19 (2)'!Print_Area</vt:lpstr>
      <vt:lpstr>'20.21.22'!Print_Area</vt:lpstr>
      <vt:lpstr>'20.21.22.23'!Print_Area</vt:lpstr>
      <vt:lpstr>'24.25.26'!Print_Area</vt:lpstr>
      <vt:lpstr>'5'!Print_Area</vt:lpstr>
      <vt:lpstr>'5.6.7'!Print_Area</vt:lpstr>
      <vt:lpstr>'7.7-1'!Print_Area</vt:lpstr>
      <vt:lpstr>'7-2.7-3.7-4'!Print_Area</vt:lpstr>
      <vt:lpstr>'8.9.10.11.12'!Print_Area</vt:lpstr>
      <vt:lpstr>'اطلاعات صندوق و ارکان صندوق'!Print_Area</vt:lpstr>
      <vt:lpstr>'اهم رویه ها 3'!Print_Area</vt:lpstr>
      <vt:lpstr>'اهم رویه ها1'!Print_Area</vt:lpstr>
      <vt:lpstr>'اهم رویه ها2'!Print_Area</vt:lpstr>
      <vt:lpstr>دارایی!Print_Area</vt:lpstr>
      <vt:lpstr>'صورت خالص دارایی ها'!Print_Area</vt:lpstr>
      <vt:lpstr>'صورت سود(زیان)'!Print_Area</vt:lpstr>
      <vt:lpstr>عملکرد!Print_Area</vt:lpstr>
      <vt:lpstr>'کفایت تخصیص'!Print_Area</vt:lpstr>
      <vt:lpstr>'کفایت تخصیص (2)'!Print_Area</vt:lpstr>
      <vt:lpstr>'کفایت تشخیص '!Print_Area</vt:lpstr>
      <vt:lpstr>'کفایت نهایی'!Print_Area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Kyanoosh Ghalaee</cp:lastModifiedBy>
  <cp:lastPrinted>2022-11-12T10:37:32Z</cp:lastPrinted>
  <dcterms:created xsi:type="dcterms:W3CDTF">2020-01-11T08:37:46Z</dcterms:created>
  <dcterms:modified xsi:type="dcterms:W3CDTF">2022-11-20T11:05:57Z</dcterms:modified>
</cp:coreProperties>
</file>